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27-220V" sheetId="1" r:id="rId1"/>
    <sheet name="220-380V" sheetId="2" r:id="rId2"/>
  </sheets>
  <definedNames/>
  <calcPr fullCalcOnLoad="1"/>
</workbook>
</file>

<file path=xl/sharedStrings.xml><?xml version="1.0" encoding="utf-8"?>
<sst xmlns="http://schemas.openxmlformats.org/spreadsheetml/2006/main" count="388" uniqueCount="186">
  <si>
    <t>Ministério da Educação</t>
  </si>
  <si>
    <r>
      <rPr>
        <b/>
        <sz val="9"/>
        <rFont val="Arial"/>
        <family val="2"/>
      </rPr>
      <t>Obra</t>
    </r>
    <r>
      <rPr>
        <sz val="9"/>
        <rFont val="Arial"/>
        <family val="2"/>
      </rPr>
      <t>: COMPLEMENTAÇÃO DA OBRA DE CONSTRUÇÃO DE COBERTURA DE QUADRA POLIESPORTIVA NA ESCOLA MUNICIPAL PASTOR ABEL DE SOUZA LYRIO</t>
    </r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</si>
  <si>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 CASIMIRO DE ABREU – RJ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</si>
  <si>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 LOTEAMENTO PEIXE DOURADO II, BARRA DE SÃO JOÃO, 2º DISTRITO DE CASIMIRO DE ABREU – RJ</t>
    </r>
  </si>
  <si>
    <t>Planilha Orçamentária – BDI Imbutido = 27,70%                   Referência: SINAPI / EMOP - Data Base: 02/2019</t>
  </si>
  <si>
    <t>ITEM</t>
  </si>
  <si>
    <t>CÓDIGO:</t>
  </si>
  <si>
    <t>DESCRIÇÃO DOS SERVIÇOS</t>
  </si>
  <si>
    <t>UNID.</t>
  </si>
  <si>
    <t>QUANT.</t>
  </si>
  <si>
    <t>PR. UNIT.(R$)</t>
  </si>
  <si>
    <t>VALOR UNIT.</t>
  </si>
  <si>
    <t>VALOR (R$)</t>
  </si>
  <si>
    <t>1.0</t>
  </si>
  <si>
    <t xml:space="preserve">SERVIÇOS PRELIMINARES </t>
  </si>
  <si>
    <t>1.1</t>
  </si>
  <si>
    <t>74209/001</t>
  </si>
  <si>
    <t>Placa de obra em chapa de aço galvanizado, conforme modelo Governo Federal</t>
  </si>
  <si>
    <t>m²</t>
  </si>
  <si>
    <t>1.2</t>
  </si>
  <si>
    <t>Tapume de chapa de madeira compensada com 6 mm, com altura de 2,20 m</t>
  </si>
  <si>
    <t>1.3</t>
  </si>
  <si>
    <t>Barracões provisórios</t>
  </si>
  <si>
    <t>1.4</t>
  </si>
  <si>
    <t>Locação de construção com gabarito de madeira</t>
  </si>
  <si>
    <t>1.5</t>
  </si>
  <si>
    <t>Ligação provisória de energia elétrica em baixa tensão</t>
  </si>
  <si>
    <t>un</t>
  </si>
  <si>
    <t>1.6</t>
  </si>
  <si>
    <t xml:space="preserve">Ligação provisória de água </t>
  </si>
  <si>
    <t>1.7</t>
  </si>
  <si>
    <t>Ligação provisória de esgoto</t>
  </si>
  <si>
    <t>Subtotal item 1.0</t>
  </si>
  <si>
    <t>2.0</t>
  </si>
  <si>
    <t>MOVIMENTO DE TERRA</t>
  </si>
  <si>
    <t>2.1</t>
  </si>
  <si>
    <t>Escavação manual de valas, exceto rochas, até a profundidade de 1,5 m</t>
  </si>
  <si>
    <t>m³</t>
  </si>
  <si>
    <t>2.2</t>
  </si>
  <si>
    <t>Regularização e compactação mecânica do fundo da vala</t>
  </si>
  <si>
    <t>2.3</t>
  </si>
  <si>
    <t>Reaterro de valas, com solo cimento, conforme projeto</t>
  </si>
  <si>
    <t>Subtotal item 2.0</t>
  </si>
  <si>
    <t>3.0</t>
  </si>
  <si>
    <t xml:space="preserve"> FUNDAÇÃO</t>
  </si>
  <si>
    <t>3.1</t>
  </si>
  <si>
    <t>Fôrma de madeira comum para fundações - reaproveitamento 5x</t>
  </si>
  <si>
    <t>3.2</t>
  </si>
  <si>
    <t>Lastro de concreto magro traço 1:4:8, espessura 5 cm, preparo mecânico</t>
  </si>
  <si>
    <t>3.3</t>
  </si>
  <si>
    <t>Concreto armado fck de 20 MPa, usinado, inclui lançamento</t>
  </si>
  <si>
    <t>Subtotal item 3.0</t>
  </si>
  <si>
    <t>4.0</t>
  </si>
  <si>
    <t>ESTRUTURA  METÁLICA E COBERTURA</t>
  </si>
  <si>
    <t>4.1</t>
  </si>
  <si>
    <t>Estrutura metálica em arco, vão de 16,70 m, inclui pintura</t>
  </si>
  <si>
    <t>4.2</t>
  </si>
  <si>
    <t>Concreto estrutural fck 20 MPa, usinado, inclui lançamento (enchimento pilares)</t>
  </si>
  <si>
    <t>4.3</t>
  </si>
  <si>
    <t>Telha de aço galvanizado ondulada 0,5 mm, inclui pintura - cobertura em arco</t>
  </si>
  <si>
    <t>4.4</t>
  </si>
  <si>
    <t>Telha de aço galvanizado ondulada 0,5 mm, exclui pintura - fechamento lateral</t>
  </si>
  <si>
    <t>4.5</t>
  </si>
  <si>
    <t>Telha ondulada translúcida fibra vidro de 1,2 mm</t>
  </si>
  <si>
    <t>4.6</t>
  </si>
  <si>
    <t>74145/001</t>
  </si>
  <si>
    <t>Pintura esmalte fosco, duas demãos, sobre superfície metálica, incluso uma demão de fundo anticorrosivo (telhamento metálico lateral)</t>
  </si>
  <si>
    <t>Subtotal item 4.0</t>
  </si>
  <si>
    <t>5.0</t>
  </si>
  <si>
    <t>DRENAGEM PLUVIAL</t>
  </si>
  <si>
    <t>5.1</t>
  </si>
  <si>
    <t>Calha em chapa de aço galvanizado n° 24</t>
  </si>
  <si>
    <t>ml</t>
  </si>
  <si>
    <t>5.2</t>
  </si>
  <si>
    <t>Tubo de queda -  água pluvial DN=150 mm</t>
  </si>
  <si>
    <t>5.3</t>
  </si>
  <si>
    <t>Joelho PVC 90° d=150 mm - tubulação pluvial</t>
  </si>
  <si>
    <t>5.4</t>
  </si>
  <si>
    <t>15.003.0180-A</t>
  </si>
  <si>
    <t>Ralo hemisférico tipo "abacaxi" com tela de aço com funil de saída cônico</t>
  </si>
  <si>
    <t>Subtotal item 5.0</t>
  </si>
  <si>
    <t>6.0</t>
  </si>
  <si>
    <t>INSTALAÇÕES ELÉTRICAS - 127/220V</t>
  </si>
  <si>
    <t>6.1</t>
  </si>
  <si>
    <t>Luva de aço galvanizado 3/4''</t>
  </si>
  <si>
    <t>6.2</t>
  </si>
  <si>
    <t>Luva de aço galvanizado 1''</t>
  </si>
  <si>
    <t>6.3</t>
  </si>
  <si>
    <t>Condulete LB</t>
  </si>
  <si>
    <t>6.4</t>
  </si>
  <si>
    <t>Condulete TA</t>
  </si>
  <si>
    <t>6.5</t>
  </si>
  <si>
    <t>Condulete XA</t>
  </si>
  <si>
    <t>6.6</t>
  </si>
  <si>
    <t>15.003.0391-A</t>
  </si>
  <si>
    <t>Abraçadeira metálica tipo D de 3/4''</t>
  </si>
  <si>
    <t>6.7</t>
  </si>
  <si>
    <t>15.003.0392-A</t>
  </si>
  <si>
    <t>Abraçadeira metálica tipo D de 1''</t>
  </si>
  <si>
    <t>6.8</t>
  </si>
  <si>
    <t>Condutor unipolar (cobre) isolação PVC/70°C 4,0 mm²</t>
  </si>
  <si>
    <t>6.9</t>
  </si>
  <si>
    <t>74130/003</t>
  </si>
  <si>
    <t>Disjuntor bipolar termomagnético 10 A</t>
  </si>
  <si>
    <t>6.10</t>
  </si>
  <si>
    <t>74130/004</t>
  </si>
  <si>
    <t>Disjuntor tripolar termomagnético 20 A - 5 KA</t>
  </si>
  <si>
    <t>6.11</t>
  </si>
  <si>
    <t>Eletroduto aço galvanizado de 1''</t>
  </si>
  <si>
    <t>6.12</t>
  </si>
  <si>
    <t>Eletroduto aço galvanizado de 3/4''</t>
  </si>
  <si>
    <t>6.13</t>
  </si>
  <si>
    <t>Luminária blindada para alta pressão, linha industrial projetor hermético</t>
  </si>
  <si>
    <t>6.14</t>
  </si>
  <si>
    <t>73831/006</t>
  </si>
  <si>
    <t>Lâmpada de alta pressão - luz mista de 500 W</t>
  </si>
  <si>
    <t>6.15</t>
  </si>
  <si>
    <t>Quadro distribuição chapa pintada - completo, com porta tranca e acessórios - Cap. 5 disjuntores bipolar + 1 tripolar</t>
  </si>
  <si>
    <t>6.16</t>
  </si>
  <si>
    <t>Haste tipo coopperweld 5/8" x 3,00 m</t>
  </si>
  <si>
    <t>6.17</t>
  </si>
  <si>
    <t>Cordoalha de aço 35 mm²</t>
  </si>
  <si>
    <t>6.18</t>
  </si>
  <si>
    <t>Conector  de bronze para haste de 5/8"</t>
  </si>
  <si>
    <t>6.19</t>
  </si>
  <si>
    <t>Conector de medição, bronze TEL-560</t>
  </si>
  <si>
    <t>6.20</t>
  </si>
  <si>
    <t>Cordoalha de aço 50 mm²</t>
  </si>
  <si>
    <t>6.21</t>
  </si>
  <si>
    <t>Eletroduto de PVC rígido Ø 50mm</t>
  </si>
  <si>
    <t>6.22</t>
  </si>
  <si>
    <t xml:space="preserve">73782/002 </t>
  </si>
  <si>
    <t>Terminal de pressão tipo prensa com 4 parafusos</t>
  </si>
  <si>
    <t>6.23</t>
  </si>
  <si>
    <t>06.006.0020-A</t>
  </si>
  <si>
    <t>Caixa de inspeção</t>
  </si>
  <si>
    <t>6.24</t>
  </si>
  <si>
    <t>Tomada Universal 2P+T 20 A com suporte e placa</t>
  </si>
  <si>
    <t>Subtotal item 6.0</t>
  </si>
  <si>
    <t>7.0</t>
  </si>
  <si>
    <t>SERVIÇOS DIVERSOS</t>
  </si>
  <si>
    <t>7.1</t>
  </si>
  <si>
    <t>Pintura em superfície de concreto c/ tinta a base de borracha clorada, 2 demãos</t>
  </si>
  <si>
    <t>7.2</t>
  </si>
  <si>
    <t>73806/001</t>
  </si>
  <si>
    <t>Limpeza geral</t>
  </si>
  <si>
    <t>Subtotal item 7.0</t>
  </si>
  <si>
    <t>8.0</t>
  </si>
  <si>
    <t>SERVIÇOS NÃO PACTUADOS FNDE</t>
  </si>
  <si>
    <t>8.1</t>
  </si>
  <si>
    <t>73924/003</t>
  </si>
  <si>
    <t>Pintura esmalte fosco, duas demãos, sobre superfície metálica (estrutura metálica em arco e pilares)</t>
  </si>
  <si>
    <t>8.2</t>
  </si>
  <si>
    <t>11.020.0012-A</t>
  </si>
  <si>
    <t>TIRANTES PROTENDIDOS DE AÇO CA-50, DIÂMETRO DE 25MM(7/8""), COM COMPRIMENTO TOTAL MAIOR QUE 15,00M, INCLUSIVE FORNECIMENTO DE MATERIAIS, PROTEÇÃO ANTICORROSIVA, PREPARO, COLOCAÇÃO E PROTENSÃO. (CONTRAVENTAMENTO)</t>
  </si>
  <si>
    <t>8.3</t>
  </si>
  <si>
    <t xml:space="preserve"> PINTURA COM TINTA A BASE DE BORRACHA CLORADA , DE FAIXAS DE DEMARCAÇÃO, EM QUADRA POLIESPORTIVA, 5CM DE LARGURA.</t>
  </si>
  <si>
    <t>8.4</t>
  </si>
  <si>
    <t>17.040.0024-A</t>
  </si>
  <si>
    <t>PINTURA DE PISO CIMENTADO LISO COM TINTA 100% ACRÍLICA, INCLUSIVE LIXAMENTO, LIMPEZA E TRÊS DEMÃOS DE ACABAMENTO APLICADAS A ROLO DE LÃ, DILUIÇÃO EM ÁGUA A 20%</t>
  </si>
  <si>
    <t>8.5</t>
  </si>
  <si>
    <t>8.6</t>
  </si>
  <si>
    <t>05.001.0001-A</t>
  </si>
  <si>
    <t>DEMOLIÇÃO MANUAL DE CONCRETO SIMPLES COM EMPILHAMENTO LATERAL DENTRO DO CANTEIRO DE SERVIÇO</t>
  </si>
  <si>
    <t>8.7</t>
  </si>
  <si>
    <t>Concreto bombeado fck de 25 MPa, inclui preparo, lançamento e adensamento</t>
  </si>
  <si>
    <t>8.8</t>
  </si>
  <si>
    <t>05.050.0003-A</t>
  </si>
  <si>
    <t>PLACA DE INAUGURAÇÃO EM ALUMÍNIO FUNDIDO (DURALUMÍNIO), MEDINDO 0,40X0,60M, COM 6MM DE ESPESSURA, EM ALTO RELEVO. FORNECIMENTO E COLOCAÇÃO</t>
  </si>
  <si>
    <t>8.9</t>
  </si>
  <si>
    <t>MONTAGEM E DESMONTAGEM DE ANDAIME TUBULAR TIPO TORRE</t>
  </si>
  <si>
    <t>Subtotal item 8.0</t>
  </si>
  <si>
    <t>Custo Total com BDI incluso</t>
  </si>
  <si>
    <r>
      <rPr>
        <b/>
        <sz val="10"/>
        <rFont val="Arial"/>
        <family val="2"/>
      </rPr>
      <t>Obra</t>
    </r>
    <r>
      <rPr>
        <sz val="10"/>
        <rFont val="Arial"/>
        <family val="2"/>
      </rPr>
      <t>: Cobertura quadra poliesportiva: 19x33=627m²</t>
    </r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</si>
  <si>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</si>
  <si>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</t>
    </r>
  </si>
  <si>
    <t xml:space="preserve">Planilha Orçamentária </t>
  </si>
  <si>
    <t>Concreto estrutural fck 20 MPa, usinado, inclui lançamento</t>
  </si>
  <si>
    <t>Telha de aço galvanizado ondulada 0,5 mm, inclui pintura - fechamento lateral</t>
  </si>
  <si>
    <t>DREANAGEM PLUVIAL</t>
  </si>
  <si>
    <t>INSTALAÇÕES ELÉTRICAS - 220/380V</t>
  </si>
  <si>
    <t>Condutor unipolar (cobre) isolação PVC/70°C 2,5 mm²</t>
  </si>
  <si>
    <t>Disjuntor unipolar termomagnético 10 A</t>
  </si>
  <si>
    <t>Quadro distribuição chapa pintada - completo, com porta tranca e acessórios - Cap. 5 disjuntores unipolar + 1 tripolar</t>
  </si>
  <si>
    <t>Haste tipo Coopperweld 5/8" x 3,00 m</t>
  </si>
  <si>
    <t>Pintura em superfície de concreto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</si>
</sst>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#.##000##"/>
    <numFmt numFmtId="166" formatCode="##.##000"/>
    <numFmt numFmtId="167" formatCode="#,##0.000"/>
    <numFmt numFmtId="168" formatCode="&quot;R$ &quot;#,##0.0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5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5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5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5" fillId="33" borderId="18" xfId="0" applyNumberFormat="1" applyFont="1" applyFill="1" applyBorder="1" applyAlignment="1">
      <alignment horizontal="center" vertical="center"/>
    </xf>
    <xf numFmtId="164" fontId="5" fillId="33" borderId="18" xfId="5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164" fontId="0" fillId="0" borderId="22" xfId="51" applyFont="1" applyFill="1" applyBorder="1" applyAlignment="1" applyProtection="1">
      <alignment horizontal="right" vertical="center"/>
      <protection/>
    </xf>
    <xf numFmtId="4" fontId="0" fillId="0" borderId="23" xfId="5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64" fontId="0" fillId="0" borderId="22" xfId="5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164" fontId="0" fillId="0" borderId="22" xfId="5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2" xfId="51" applyNumberFormat="1" applyFont="1" applyFill="1" applyBorder="1" applyAlignment="1" applyProtection="1">
      <alignment horizontal="center" vertical="center"/>
      <protection/>
    </xf>
    <xf numFmtId="164" fontId="0" fillId="0" borderId="22" xfId="5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 wrapText="1"/>
    </xf>
    <xf numFmtId="4" fontId="0" fillId="0" borderId="22" xfId="51" applyNumberFormat="1" applyFont="1" applyFill="1" applyBorder="1" applyAlignment="1" applyProtection="1">
      <alignment horizontal="right" vertical="center"/>
      <protection/>
    </xf>
    <xf numFmtId="4" fontId="0" fillId="0" borderId="0" xfId="51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4" fontId="0" fillId="0" borderId="26" xfId="51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167" fontId="0" fillId="0" borderId="22" xfId="51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>
      <alignment horizontal="left" vertical="center" wrapText="1"/>
    </xf>
    <xf numFmtId="168" fontId="7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Alignment="1">
      <alignment horizontal="lef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4" fontId="0" fillId="0" borderId="23" xfId="51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>
      <alignment vertical="center"/>
    </xf>
    <xf numFmtId="4" fontId="0" fillId="0" borderId="28" xfId="51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533400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0</xdr:row>
      <xdr:rowOff>38100</xdr:rowOff>
    </xdr:from>
    <xdr:to>
      <xdr:col>2</xdr:col>
      <xdr:colOff>1362075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810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38100</xdr:rowOff>
    </xdr:from>
    <xdr:to>
      <xdr:col>1</xdr:col>
      <xdr:colOff>1704975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810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zoomScale="115" zoomScaleNormal="115" zoomScalePageLayoutView="0" workbookViewId="0" topLeftCell="A1">
      <selection activeCell="H94" sqref="H94"/>
    </sheetView>
  </sheetViews>
  <sheetFormatPr defaultColWidth="9.140625" defaultRowHeight="12.75"/>
  <cols>
    <col min="1" max="1" width="7.00390625" style="1" customWidth="1"/>
    <col min="2" max="2" width="11.421875" style="1" customWidth="1"/>
    <col min="3" max="3" width="64.421875" style="2" customWidth="1"/>
    <col min="4" max="4" width="6.7109375" style="1" customWidth="1"/>
    <col min="5" max="5" width="10.7109375" style="3" customWidth="1"/>
    <col min="6" max="6" width="13.8515625" style="4" hidden="1" customWidth="1"/>
    <col min="7" max="7" width="15.8515625" style="4" customWidth="1"/>
    <col min="8" max="8" width="15.7109375" style="4" customWidth="1"/>
    <col min="9" max="16384" width="9.140625" style="5" customWidth="1"/>
  </cols>
  <sheetData>
    <row r="1" spans="1:8" s="6" customFormat="1" ht="18">
      <c r="A1" s="98"/>
      <c r="B1" s="98"/>
      <c r="C1" s="98"/>
      <c r="D1" s="98"/>
      <c r="E1" s="98"/>
      <c r="F1" s="98"/>
      <c r="G1" s="98"/>
      <c r="H1" s="98"/>
    </row>
    <row r="2" spans="1:8" s="6" customFormat="1" ht="15.75">
      <c r="A2" s="99" t="s">
        <v>0</v>
      </c>
      <c r="B2" s="99"/>
      <c r="C2" s="99"/>
      <c r="D2" s="99"/>
      <c r="E2" s="99"/>
      <c r="F2" s="99"/>
      <c r="G2" s="99"/>
      <c r="H2" s="99"/>
    </row>
    <row r="3" spans="1:7" s="6" customFormat="1" ht="12.75">
      <c r="A3" s="7"/>
      <c r="B3" s="7"/>
      <c r="C3" s="8"/>
      <c r="D3" s="7"/>
      <c r="E3" s="9"/>
      <c r="G3" s="10"/>
    </row>
    <row r="4" spans="1:8" s="6" customFormat="1" ht="12.75">
      <c r="A4" s="11" t="s">
        <v>1</v>
      </c>
      <c r="B4" s="12"/>
      <c r="C4" s="13"/>
      <c r="D4" s="14"/>
      <c r="E4" s="15"/>
      <c r="F4" s="16"/>
      <c r="G4" s="17"/>
      <c r="H4" s="18"/>
    </row>
    <row r="5" spans="1:8" s="6" customFormat="1" ht="12.75">
      <c r="A5" s="19" t="s">
        <v>2</v>
      </c>
      <c r="B5" s="19"/>
      <c r="C5" s="20"/>
      <c r="D5" s="21"/>
      <c r="E5" s="9"/>
      <c r="F5" s="22">
        <v>0.25</v>
      </c>
      <c r="G5" s="23"/>
      <c r="H5" s="24"/>
    </row>
    <row r="6" spans="1:8" s="6" customFormat="1" ht="12.75">
      <c r="A6" s="25" t="s">
        <v>3</v>
      </c>
      <c r="B6" s="25"/>
      <c r="C6" s="26"/>
      <c r="D6" s="27"/>
      <c r="E6" s="28"/>
      <c r="F6" s="29"/>
      <c r="G6" s="30"/>
      <c r="H6" s="31"/>
    </row>
    <row r="7" spans="1:7" s="6" customFormat="1" ht="12.75">
      <c r="A7" s="7"/>
      <c r="B7" s="7"/>
      <c r="C7" s="8"/>
      <c r="D7" s="7"/>
      <c r="E7" s="9"/>
      <c r="G7" s="10"/>
    </row>
    <row r="8" spans="1:8" s="6" customFormat="1" ht="15.75">
      <c r="A8" s="100" t="s">
        <v>4</v>
      </c>
      <c r="B8" s="100"/>
      <c r="C8" s="100"/>
      <c r="D8" s="100"/>
      <c r="E8" s="100"/>
      <c r="F8" s="100"/>
      <c r="G8" s="100"/>
      <c r="H8" s="100"/>
    </row>
    <row r="9" spans="1:8" s="6" customFormat="1" ht="12.75">
      <c r="A9" s="32"/>
      <c r="B9" s="32"/>
      <c r="C9" s="20"/>
      <c r="D9" s="21"/>
      <c r="E9" s="9"/>
      <c r="F9" s="33"/>
      <c r="G9" s="23"/>
      <c r="H9" s="34"/>
    </row>
    <row r="10" spans="1:8" s="6" customFormat="1" ht="12.75">
      <c r="A10" s="35" t="s">
        <v>5</v>
      </c>
      <c r="B10" s="35" t="s">
        <v>6</v>
      </c>
      <c r="C10" s="35" t="s">
        <v>7</v>
      </c>
      <c r="D10" s="35" t="s">
        <v>8</v>
      </c>
      <c r="E10" s="36" t="s">
        <v>9</v>
      </c>
      <c r="F10" s="37" t="s">
        <v>10</v>
      </c>
      <c r="G10" s="38" t="s">
        <v>11</v>
      </c>
      <c r="H10" s="39" t="s">
        <v>12</v>
      </c>
    </row>
    <row r="11" spans="1:8" s="6" customFormat="1" ht="12.75">
      <c r="A11" s="32"/>
      <c r="B11" s="32"/>
      <c r="C11" s="20"/>
      <c r="D11" s="21"/>
      <c r="E11" s="9"/>
      <c r="F11" s="33"/>
      <c r="G11" s="23"/>
      <c r="H11" s="34"/>
    </row>
    <row r="12" spans="1:8" s="6" customFormat="1" ht="12.75">
      <c r="A12" s="40" t="s">
        <v>13</v>
      </c>
      <c r="B12" s="40"/>
      <c r="C12" s="97" t="s">
        <v>14</v>
      </c>
      <c r="D12" s="97"/>
      <c r="E12" s="97"/>
      <c r="F12" s="97"/>
      <c r="G12" s="97"/>
      <c r="H12" s="97"/>
    </row>
    <row r="13" spans="1:8" s="46" customFormat="1" ht="25.5">
      <c r="A13" s="41" t="s">
        <v>15</v>
      </c>
      <c r="B13" s="41" t="s">
        <v>16</v>
      </c>
      <c r="C13" s="42" t="s">
        <v>17</v>
      </c>
      <c r="D13" s="43" t="s">
        <v>18</v>
      </c>
      <c r="E13" s="44">
        <v>6</v>
      </c>
      <c r="F13" s="44">
        <v>296.7</v>
      </c>
      <c r="G13" s="44">
        <f>TRUNC(1.277*434.95,2)</f>
        <v>555.43</v>
      </c>
      <c r="H13" s="45">
        <f aca="true" t="shared" si="0" ref="H13:H19">TRUNC(E13*G13,2)</f>
        <v>3332.58</v>
      </c>
    </row>
    <row r="14" spans="1:8" s="46" customFormat="1" ht="15" customHeight="1">
      <c r="A14" s="41" t="s">
        <v>19</v>
      </c>
      <c r="B14" s="41"/>
      <c r="C14" s="42" t="s">
        <v>20</v>
      </c>
      <c r="D14" s="43" t="s">
        <v>18</v>
      </c>
      <c r="E14" s="44">
        <v>0</v>
      </c>
      <c r="F14" s="44"/>
      <c r="G14" s="44"/>
      <c r="H14" s="45">
        <f t="shared" si="0"/>
        <v>0</v>
      </c>
    </row>
    <row r="15" spans="1:8" s="46" customFormat="1" ht="12.75">
      <c r="A15" s="41" t="s">
        <v>21</v>
      </c>
      <c r="B15" s="41"/>
      <c r="C15" s="42" t="s">
        <v>22</v>
      </c>
      <c r="D15" s="43" t="s">
        <v>18</v>
      </c>
      <c r="E15" s="44">
        <v>0</v>
      </c>
      <c r="F15" s="44">
        <f>145.88*25.41</f>
        <v>3706.8107999999997</v>
      </c>
      <c r="G15" s="44"/>
      <c r="H15" s="45">
        <f t="shared" si="0"/>
        <v>0</v>
      </c>
    </row>
    <row r="16" spans="1:8" s="46" customFormat="1" ht="12.75">
      <c r="A16" s="41" t="s">
        <v>23</v>
      </c>
      <c r="B16" s="41"/>
      <c r="C16" s="42" t="s">
        <v>24</v>
      </c>
      <c r="D16" s="43" t="s">
        <v>18</v>
      </c>
      <c r="E16" s="44">
        <v>0</v>
      </c>
      <c r="F16" s="47">
        <v>2.62</v>
      </c>
      <c r="G16" s="44"/>
      <c r="H16" s="45">
        <f t="shared" si="0"/>
        <v>0</v>
      </c>
    </row>
    <row r="17" spans="1:8" s="46" customFormat="1" ht="12.75">
      <c r="A17" s="41" t="s">
        <v>25</v>
      </c>
      <c r="B17" s="41"/>
      <c r="C17" s="48" t="s">
        <v>26</v>
      </c>
      <c r="D17" s="43" t="s">
        <v>27</v>
      </c>
      <c r="E17" s="47">
        <v>0</v>
      </c>
      <c r="F17" s="47">
        <v>869.8</v>
      </c>
      <c r="G17" s="44"/>
      <c r="H17" s="45">
        <f t="shared" si="0"/>
        <v>0</v>
      </c>
    </row>
    <row r="18" spans="1:8" s="46" customFormat="1" ht="12.75" customHeight="1">
      <c r="A18" s="41" t="s">
        <v>28</v>
      </c>
      <c r="B18" s="41"/>
      <c r="C18" s="49" t="s">
        <v>29</v>
      </c>
      <c r="D18" s="43" t="s">
        <v>27</v>
      </c>
      <c r="E18" s="50">
        <v>0</v>
      </c>
      <c r="F18" s="51"/>
      <c r="G18" s="51"/>
      <c r="H18" s="45">
        <f t="shared" si="0"/>
        <v>0</v>
      </c>
    </row>
    <row r="19" spans="1:8" s="46" customFormat="1" ht="12.75" customHeight="1">
      <c r="A19" s="52" t="s">
        <v>30</v>
      </c>
      <c r="B19" s="52"/>
      <c r="C19" s="49" t="s">
        <v>31</v>
      </c>
      <c r="D19" s="43" t="s">
        <v>27</v>
      </c>
      <c r="E19" s="50">
        <v>0</v>
      </c>
      <c r="F19" s="51"/>
      <c r="G19" s="51"/>
      <c r="H19" s="45">
        <f t="shared" si="0"/>
        <v>0</v>
      </c>
    </row>
    <row r="20" spans="1:8" ht="12.75" customHeight="1">
      <c r="A20" s="93" t="s">
        <v>32</v>
      </c>
      <c r="B20" s="93"/>
      <c r="C20" s="93"/>
      <c r="D20" s="93"/>
      <c r="E20" s="93"/>
      <c r="F20" s="93"/>
      <c r="G20" s="93"/>
      <c r="H20" s="53">
        <f>SUM(H13:H19)</f>
        <v>3332.58</v>
      </c>
    </row>
    <row r="21" spans="1:8" ht="12.75">
      <c r="A21" s="54"/>
      <c r="B21" s="54"/>
      <c r="C21" s="54"/>
      <c r="D21" s="54"/>
      <c r="E21" s="54"/>
      <c r="F21" s="54"/>
      <c r="G21" s="54"/>
      <c r="H21" s="55"/>
    </row>
    <row r="22" spans="1:8" ht="12.75">
      <c r="A22" s="40" t="s">
        <v>33</v>
      </c>
      <c r="B22" s="40"/>
      <c r="C22" s="97" t="s">
        <v>34</v>
      </c>
      <c r="D22" s="97"/>
      <c r="E22" s="97"/>
      <c r="F22" s="97"/>
      <c r="G22" s="97"/>
      <c r="H22" s="97"/>
    </row>
    <row r="23" spans="1:8" ht="12.75">
      <c r="A23" s="56" t="s">
        <v>35</v>
      </c>
      <c r="B23" s="56"/>
      <c r="C23" s="42" t="s">
        <v>36</v>
      </c>
      <c r="D23" s="43" t="s">
        <v>37</v>
      </c>
      <c r="E23" s="44">
        <v>0</v>
      </c>
      <c r="F23" s="47">
        <v>16.96</v>
      </c>
      <c r="G23" s="44"/>
      <c r="H23" s="45">
        <f>TRUNC(E23*G23,2)</f>
        <v>0</v>
      </c>
    </row>
    <row r="24" spans="1:8" ht="12.75">
      <c r="A24" s="56" t="s">
        <v>38</v>
      </c>
      <c r="B24" s="56"/>
      <c r="C24" s="42" t="s">
        <v>39</v>
      </c>
      <c r="D24" s="43" t="s">
        <v>18</v>
      </c>
      <c r="E24" s="44">
        <v>0</v>
      </c>
      <c r="F24" s="47">
        <v>1.87</v>
      </c>
      <c r="G24" s="44"/>
      <c r="H24" s="45">
        <f>TRUNC(E24*G24,2)</f>
        <v>0</v>
      </c>
    </row>
    <row r="25" spans="1:8" ht="12.75">
      <c r="A25" s="56" t="s">
        <v>40</v>
      </c>
      <c r="B25" s="56"/>
      <c r="C25" s="42" t="s">
        <v>41</v>
      </c>
      <c r="D25" s="43" t="s">
        <v>37</v>
      </c>
      <c r="E25" s="44">
        <v>0</v>
      </c>
      <c r="F25" s="47">
        <v>16.96</v>
      </c>
      <c r="G25" s="44"/>
      <c r="H25" s="45">
        <f>TRUNC(E25*G25,2)</f>
        <v>0</v>
      </c>
    </row>
    <row r="26" spans="1:8" s="57" customFormat="1" ht="12.75" customHeight="1">
      <c r="A26" s="93" t="s">
        <v>42</v>
      </c>
      <c r="B26" s="93"/>
      <c r="C26" s="93"/>
      <c r="D26" s="93"/>
      <c r="E26" s="93"/>
      <c r="F26" s="93"/>
      <c r="G26" s="93"/>
      <c r="H26" s="53">
        <f>SUM(H23:H25)</f>
        <v>0</v>
      </c>
    </row>
    <row r="27" spans="1:8" s="57" customFormat="1" ht="13.5" customHeight="1">
      <c r="A27" s="96"/>
      <c r="B27" s="96"/>
      <c r="C27" s="96"/>
      <c r="D27" s="96"/>
      <c r="E27" s="96"/>
      <c r="F27" s="96"/>
      <c r="G27" s="96"/>
      <c r="H27" s="96"/>
    </row>
    <row r="28" spans="1:8" ht="12.75">
      <c r="A28" s="40" t="s">
        <v>43</v>
      </c>
      <c r="B28" s="40"/>
      <c r="C28" s="97" t="s">
        <v>44</v>
      </c>
      <c r="D28" s="97"/>
      <c r="E28" s="97"/>
      <c r="F28" s="97"/>
      <c r="G28" s="97"/>
      <c r="H28" s="97"/>
    </row>
    <row r="29" spans="1:8" s="59" customFormat="1" ht="12.75">
      <c r="A29" s="56" t="s">
        <v>45</v>
      </c>
      <c r="B29" s="56"/>
      <c r="C29" s="49" t="s">
        <v>46</v>
      </c>
      <c r="D29" s="58" t="s">
        <v>18</v>
      </c>
      <c r="E29" s="44">
        <v>0</v>
      </c>
      <c r="F29" s="58"/>
      <c r="G29" s="58"/>
      <c r="H29" s="45">
        <f>TRUNC(E29*G29,2)</f>
        <v>0</v>
      </c>
    </row>
    <row r="30" spans="1:8" s="46" customFormat="1" ht="12.75">
      <c r="A30" s="56" t="s">
        <v>47</v>
      </c>
      <c r="B30" s="56"/>
      <c r="C30" s="48" t="s">
        <v>48</v>
      </c>
      <c r="D30" s="58" t="s">
        <v>18</v>
      </c>
      <c r="E30" s="44">
        <v>0</v>
      </c>
      <c r="F30" s="60">
        <v>11.84</v>
      </c>
      <c r="G30" s="61"/>
      <c r="H30" s="45">
        <f>TRUNC(E30*G30,2)</f>
        <v>0</v>
      </c>
    </row>
    <row r="31" spans="1:8" s="46" customFormat="1" ht="13.5" customHeight="1">
      <c r="A31" s="56" t="s">
        <v>49</v>
      </c>
      <c r="B31" s="56"/>
      <c r="C31" s="48" t="s">
        <v>50</v>
      </c>
      <c r="D31" s="43" t="s">
        <v>37</v>
      </c>
      <c r="E31" s="44">
        <v>0</v>
      </c>
      <c r="F31" s="50">
        <v>1149.66</v>
      </c>
      <c r="G31" s="61"/>
      <c r="H31" s="45">
        <f>TRUNC(E31*G31,2)</f>
        <v>0</v>
      </c>
    </row>
    <row r="32" spans="1:8" s="46" customFormat="1" ht="12.75" customHeight="1">
      <c r="A32" s="93" t="s">
        <v>51</v>
      </c>
      <c r="B32" s="93"/>
      <c r="C32" s="93"/>
      <c r="D32" s="93"/>
      <c r="E32" s="93"/>
      <c r="F32" s="93"/>
      <c r="G32" s="93"/>
      <c r="H32" s="53">
        <f>SUM(H29:H31)</f>
        <v>0</v>
      </c>
    </row>
    <row r="33" spans="1:8" s="46" customFormat="1" ht="13.5" customHeight="1">
      <c r="A33" s="96"/>
      <c r="B33" s="96"/>
      <c r="C33" s="96"/>
      <c r="D33" s="96"/>
      <c r="E33" s="96"/>
      <c r="F33" s="96"/>
      <c r="G33" s="96"/>
      <c r="H33" s="96"/>
    </row>
    <row r="34" spans="1:8" s="46" customFormat="1" ht="12.75">
      <c r="A34" s="40" t="s">
        <v>52</v>
      </c>
      <c r="B34" s="40"/>
      <c r="C34" s="97" t="s">
        <v>53</v>
      </c>
      <c r="D34" s="97"/>
      <c r="E34" s="97"/>
      <c r="F34" s="97"/>
      <c r="G34" s="97"/>
      <c r="H34" s="97"/>
    </row>
    <row r="35" spans="1:8" s="46" customFormat="1" ht="12.75">
      <c r="A35" s="52" t="s">
        <v>54</v>
      </c>
      <c r="B35" s="52"/>
      <c r="C35" s="62" t="s">
        <v>55</v>
      </c>
      <c r="D35" s="43" t="s">
        <v>18</v>
      </c>
      <c r="E35" s="44">
        <v>0</v>
      </c>
      <c r="F35" s="51"/>
      <c r="G35" s="51"/>
      <c r="H35" s="45">
        <f aca="true" t="shared" si="1" ref="H35:H40">TRUNC(E35*G35,2)</f>
        <v>0</v>
      </c>
    </row>
    <row r="36" spans="1:8" s="46" customFormat="1" ht="25.5">
      <c r="A36" s="56" t="s">
        <v>56</v>
      </c>
      <c r="B36" s="56"/>
      <c r="C36" s="62" t="s">
        <v>57</v>
      </c>
      <c r="D36" s="43" t="s">
        <v>37</v>
      </c>
      <c r="E36" s="44">
        <v>0</v>
      </c>
      <c r="F36" s="51"/>
      <c r="G36" s="51"/>
      <c r="H36" s="45">
        <f t="shared" si="1"/>
        <v>0</v>
      </c>
    </row>
    <row r="37" spans="1:8" s="46" customFormat="1" ht="14.25" customHeight="1">
      <c r="A37" s="52" t="s">
        <v>58</v>
      </c>
      <c r="B37" s="52"/>
      <c r="C37" s="42" t="s">
        <v>59</v>
      </c>
      <c r="D37" s="43" t="s">
        <v>18</v>
      </c>
      <c r="E37" s="44">
        <v>0</v>
      </c>
      <c r="F37" s="63"/>
      <c r="G37" s="63"/>
      <c r="H37" s="45">
        <f t="shared" si="1"/>
        <v>0</v>
      </c>
    </row>
    <row r="38" spans="1:8" s="46" customFormat="1" ht="14.25" customHeight="1">
      <c r="A38" s="56" t="s">
        <v>60</v>
      </c>
      <c r="B38" s="56">
        <v>94213</v>
      </c>
      <c r="C38" s="42" t="s">
        <v>61</v>
      </c>
      <c r="D38" s="43" t="s">
        <v>18</v>
      </c>
      <c r="E38" s="63">
        <v>379.44</v>
      </c>
      <c r="F38" s="63"/>
      <c r="G38" s="63">
        <f>TRUNC(1.277*41.97,2)</f>
        <v>53.59</v>
      </c>
      <c r="H38" s="45">
        <f t="shared" si="1"/>
        <v>20334.18</v>
      </c>
    </row>
    <row r="39" spans="1:8" s="46" customFormat="1" ht="12.75">
      <c r="A39" s="52" t="s">
        <v>62</v>
      </c>
      <c r="B39" s="52"/>
      <c r="C39" s="51" t="s">
        <v>63</v>
      </c>
      <c r="D39" s="43" t="s">
        <v>18</v>
      </c>
      <c r="E39" s="44">
        <v>0</v>
      </c>
      <c r="F39" s="51"/>
      <c r="G39" s="51"/>
      <c r="H39" s="45">
        <f t="shared" si="1"/>
        <v>0</v>
      </c>
    </row>
    <row r="40" spans="1:8" s="46" customFormat="1" ht="25.5">
      <c r="A40" s="56" t="s">
        <v>64</v>
      </c>
      <c r="B40" s="56" t="s">
        <v>65</v>
      </c>
      <c r="C40" s="42" t="s">
        <v>66</v>
      </c>
      <c r="D40" s="43" t="s">
        <v>18</v>
      </c>
      <c r="E40" s="63">
        <v>379.44</v>
      </c>
      <c r="F40" s="63"/>
      <c r="G40" s="63">
        <f>TRUNC(1.277*19.07,2)</f>
        <v>24.35</v>
      </c>
      <c r="H40" s="45">
        <f t="shared" si="1"/>
        <v>9239.36</v>
      </c>
    </row>
    <row r="41" spans="1:8" s="46" customFormat="1" ht="12.75" customHeight="1">
      <c r="A41" s="93" t="s">
        <v>67</v>
      </c>
      <c r="B41" s="93"/>
      <c r="C41" s="93"/>
      <c r="D41" s="93"/>
      <c r="E41" s="93"/>
      <c r="F41" s="93"/>
      <c r="G41" s="93"/>
      <c r="H41" s="53">
        <f>SUM(H35:H40)</f>
        <v>29573.54</v>
      </c>
    </row>
    <row r="42" spans="1:8" s="46" customFormat="1" ht="12.75">
      <c r="A42" s="54"/>
      <c r="B42" s="54"/>
      <c r="C42" s="54"/>
      <c r="D42" s="54"/>
      <c r="E42" s="54"/>
      <c r="F42" s="54"/>
      <c r="G42" s="64"/>
      <c r="H42" s="55"/>
    </row>
    <row r="43" spans="1:8" s="46" customFormat="1" ht="12.75">
      <c r="A43" s="65" t="s">
        <v>68</v>
      </c>
      <c r="B43" s="65"/>
      <c r="C43" s="94" t="s">
        <v>69</v>
      </c>
      <c r="D43" s="94"/>
      <c r="E43" s="94"/>
      <c r="F43" s="94"/>
      <c r="G43" s="94"/>
      <c r="H43" s="94"/>
    </row>
    <row r="44" spans="1:8" s="46" customFormat="1" ht="12.75">
      <c r="A44" s="66" t="s">
        <v>70</v>
      </c>
      <c r="B44" s="66">
        <v>94228</v>
      </c>
      <c r="C44" s="67" t="s">
        <v>71</v>
      </c>
      <c r="D44" s="68" t="s">
        <v>72</v>
      </c>
      <c r="E44" s="69">
        <v>64.32</v>
      </c>
      <c r="F44" s="69"/>
      <c r="G44" s="69">
        <f>TRUNC(1.277*58,2)</f>
        <v>74.06</v>
      </c>
      <c r="H44" s="45">
        <f>TRUNC(E44*G44,2)</f>
        <v>4763.53</v>
      </c>
    </row>
    <row r="45" spans="1:8" s="46" customFormat="1" ht="12.75">
      <c r="A45" s="56" t="s">
        <v>73</v>
      </c>
      <c r="B45" s="56">
        <v>89580</v>
      </c>
      <c r="C45" s="42" t="s">
        <v>74</v>
      </c>
      <c r="D45" s="43" t="s">
        <v>72</v>
      </c>
      <c r="E45" s="63">
        <v>22</v>
      </c>
      <c r="F45" s="63"/>
      <c r="G45" s="63">
        <f>TRUNC(1.277*56.12,2)</f>
        <v>71.66</v>
      </c>
      <c r="H45" s="45">
        <f>TRUNC(E45*G45,2)</f>
        <v>1576.52</v>
      </c>
    </row>
    <row r="46" spans="1:8" s="46" customFormat="1" ht="12.75">
      <c r="A46" s="56" t="s">
        <v>75</v>
      </c>
      <c r="B46" s="56">
        <v>89590</v>
      </c>
      <c r="C46" s="42" t="s">
        <v>76</v>
      </c>
      <c r="D46" s="43" t="s">
        <v>27</v>
      </c>
      <c r="E46" s="63">
        <v>12</v>
      </c>
      <c r="F46" s="63"/>
      <c r="G46" s="63">
        <f>TRUNC(1.277*83.16,2)</f>
        <v>106.19</v>
      </c>
      <c r="H46" s="45">
        <f>TRUNC(E46*G46,2)</f>
        <v>1274.28</v>
      </c>
    </row>
    <row r="47" spans="1:8" s="46" customFormat="1" ht="12.75">
      <c r="A47" s="56" t="s">
        <v>77</v>
      </c>
      <c r="B47" s="70" t="s">
        <v>78</v>
      </c>
      <c r="C47" s="42" t="s">
        <v>79</v>
      </c>
      <c r="D47" s="43" t="s">
        <v>27</v>
      </c>
      <c r="E47" s="63">
        <v>4</v>
      </c>
      <c r="F47" s="63"/>
      <c r="G47" s="63">
        <f>TRUNC(1.277*44.24,2)</f>
        <v>56.49</v>
      </c>
      <c r="H47" s="45">
        <f>TRUNC(E47*G47,2)</f>
        <v>225.96</v>
      </c>
    </row>
    <row r="48" spans="1:8" s="46" customFormat="1" ht="12.75" customHeight="1">
      <c r="A48" s="93" t="s">
        <v>80</v>
      </c>
      <c r="B48" s="93"/>
      <c r="C48" s="93"/>
      <c r="D48" s="93"/>
      <c r="E48" s="93"/>
      <c r="F48" s="93"/>
      <c r="G48" s="93"/>
      <c r="H48" s="53">
        <f>SUM(H44:H47)</f>
        <v>7840.289999999999</v>
      </c>
    </row>
    <row r="49" spans="1:8" s="46" customFormat="1" ht="12.75">
      <c r="A49" s="54"/>
      <c r="B49" s="54"/>
      <c r="C49" s="54"/>
      <c r="D49" s="54"/>
      <c r="E49" s="54"/>
      <c r="F49" s="54"/>
      <c r="G49" s="64"/>
      <c r="H49" s="55"/>
    </row>
    <row r="50" spans="1:8" s="46" customFormat="1" ht="12.75">
      <c r="A50" s="65" t="s">
        <v>81</v>
      </c>
      <c r="B50" s="65"/>
      <c r="C50" s="94" t="s">
        <v>82</v>
      </c>
      <c r="D50" s="94"/>
      <c r="E50" s="94"/>
      <c r="F50" s="94"/>
      <c r="G50" s="94"/>
      <c r="H50" s="94"/>
    </row>
    <row r="51" spans="1:8" s="46" customFormat="1" ht="12.75">
      <c r="A51" s="66" t="s">
        <v>83</v>
      </c>
      <c r="B51" s="66">
        <v>92695</v>
      </c>
      <c r="C51" s="67" t="s">
        <v>84</v>
      </c>
      <c r="D51" s="43" t="s">
        <v>27</v>
      </c>
      <c r="E51" s="69">
        <v>10</v>
      </c>
      <c r="F51" s="69"/>
      <c r="G51" s="69">
        <f>TRUNC(1.277*18.58,2)</f>
        <v>23.72</v>
      </c>
      <c r="H51" s="45">
        <f aca="true" t="shared" si="2" ref="H51:H74">TRUNC(E51*G51,2)</f>
        <v>237.2</v>
      </c>
    </row>
    <row r="52" spans="1:8" s="46" customFormat="1" ht="12.75">
      <c r="A52" s="66" t="s">
        <v>85</v>
      </c>
      <c r="B52" s="66">
        <v>92662</v>
      </c>
      <c r="C52" s="67" t="s">
        <v>86</v>
      </c>
      <c r="D52" s="43" t="s">
        <v>27</v>
      </c>
      <c r="E52" s="69">
        <v>2</v>
      </c>
      <c r="F52" s="69"/>
      <c r="G52" s="69">
        <f>TRUNC(1.277*30.59,2)</f>
        <v>39.06</v>
      </c>
      <c r="H52" s="45">
        <f t="shared" si="2"/>
        <v>78.12</v>
      </c>
    </row>
    <row r="53" spans="1:8" s="46" customFormat="1" ht="12.75">
      <c r="A53" s="66" t="s">
        <v>87</v>
      </c>
      <c r="B53" s="66">
        <v>95811</v>
      </c>
      <c r="C53" s="67" t="s">
        <v>88</v>
      </c>
      <c r="D53" s="43" t="s">
        <v>27</v>
      </c>
      <c r="E53" s="69">
        <v>5</v>
      </c>
      <c r="F53" s="69"/>
      <c r="G53" s="69">
        <f>TRUNC(1.277*12.15,2)</f>
        <v>15.51</v>
      </c>
      <c r="H53" s="45">
        <f t="shared" si="2"/>
        <v>77.55</v>
      </c>
    </row>
    <row r="54" spans="1:8" s="46" customFormat="1" ht="12.75">
      <c r="A54" s="66" t="s">
        <v>89</v>
      </c>
      <c r="B54" s="66">
        <v>95814</v>
      </c>
      <c r="C54" s="67" t="s">
        <v>90</v>
      </c>
      <c r="D54" s="43" t="s">
        <v>27</v>
      </c>
      <c r="E54" s="69">
        <v>4</v>
      </c>
      <c r="F54" s="69"/>
      <c r="G54" s="69">
        <f>TRUNC(1.277*15.03,2)</f>
        <v>19.19</v>
      </c>
      <c r="H54" s="45">
        <f t="shared" si="2"/>
        <v>76.76</v>
      </c>
    </row>
    <row r="55" spans="1:8" s="46" customFormat="1" ht="12.75">
      <c r="A55" s="66" t="s">
        <v>91</v>
      </c>
      <c r="B55" s="66">
        <v>95817</v>
      </c>
      <c r="C55" s="67" t="s">
        <v>92</v>
      </c>
      <c r="D55" s="43" t="s">
        <v>27</v>
      </c>
      <c r="E55" s="69">
        <v>1</v>
      </c>
      <c r="F55" s="69"/>
      <c r="G55" s="69">
        <f>TRUNC(1.277*29.22,2)</f>
        <v>37.31</v>
      </c>
      <c r="H55" s="45">
        <f t="shared" si="2"/>
        <v>37.31</v>
      </c>
    </row>
    <row r="56" spans="1:8" s="46" customFormat="1" ht="12.75">
      <c r="A56" s="66" t="s">
        <v>93</v>
      </c>
      <c r="B56" s="71" t="s">
        <v>94</v>
      </c>
      <c r="C56" s="67" t="s">
        <v>95</v>
      </c>
      <c r="D56" s="43" t="s">
        <v>27</v>
      </c>
      <c r="E56" s="69">
        <v>40</v>
      </c>
      <c r="F56" s="69"/>
      <c r="G56" s="69">
        <f>TRUNC(1.277*5.49,2)</f>
        <v>7.01</v>
      </c>
      <c r="H56" s="45">
        <f t="shared" si="2"/>
        <v>280.4</v>
      </c>
    </row>
    <row r="57" spans="1:8" s="46" customFormat="1" ht="12.75">
      <c r="A57" s="66" t="s">
        <v>96</v>
      </c>
      <c r="B57" s="71" t="s">
        <v>97</v>
      </c>
      <c r="C57" s="67" t="s">
        <v>98</v>
      </c>
      <c r="D57" s="43" t="s">
        <v>27</v>
      </c>
      <c r="E57" s="69">
        <v>4</v>
      </c>
      <c r="F57" s="69"/>
      <c r="G57" s="69">
        <f>TRUNC(1.277*5.63,2)</f>
        <v>7.18</v>
      </c>
      <c r="H57" s="45">
        <f t="shared" si="2"/>
        <v>28.72</v>
      </c>
    </row>
    <row r="58" spans="1:8" s="46" customFormat="1" ht="12.75">
      <c r="A58" s="66" t="s">
        <v>99</v>
      </c>
      <c r="B58" s="66">
        <v>91928</v>
      </c>
      <c r="C58" s="67" t="s">
        <v>100</v>
      </c>
      <c r="D58" s="43" t="s">
        <v>72</v>
      </c>
      <c r="E58" s="69">
        <v>330</v>
      </c>
      <c r="F58" s="69"/>
      <c r="G58" s="69">
        <f>TRUNC(1.277*4.62,2)</f>
        <v>5.89</v>
      </c>
      <c r="H58" s="45">
        <f t="shared" si="2"/>
        <v>1943.7</v>
      </c>
    </row>
    <row r="59" spans="1:8" s="46" customFormat="1" ht="12.75">
      <c r="A59" s="66" t="s">
        <v>101</v>
      </c>
      <c r="B59" s="66" t="s">
        <v>102</v>
      </c>
      <c r="C59" s="67" t="s">
        <v>103</v>
      </c>
      <c r="D59" s="43" t="s">
        <v>27</v>
      </c>
      <c r="E59" s="69">
        <v>5</v>
      </c>
      <c r="F59" s="69"/>
      <c r="G59" s="69">
        <f>TRUNC(1.277*62.55,2)</f>
        <v>79.87</v>
      </c>
      <c r="H59" s="45">
        <f t="shared" si="2"/>
        <v>399.35</v>
      </c>
    </row>
    <row r="60" spans="1:8" s="46" customFormat="1" ht="12.75">
      <c r="A60" s="66" t="s">
        <v>104</v>
      </c>
      <c r="B60" s="66" t="s">
        <v>105</v>
      </c>
      <c r="C60" s="67" t="s">
        <v>106</v>
      </c>
      <c r="D60" s="43" t="s">
        <v>27</v>
      </c>
      <c r="E60" s="63">
        <v>1</v>
      </c>
      <c r="F60" s="63"/>
      <c r="G60" s="63">
        <f>TRUNC(1.277*90.74,2)</f>
        <v>115.87</v>
      </c>
      <c r="H60" s="45">
        <f t="shared" si="2"/>
        <v>115.87</v>
      </c>
    </row>
    <row r="61" spans="1:8" s="46" customFormat="1" ht="12.75">
      <c r="A61" s="66" t="s">
        <v>107</v>
      </c>
      <c r="B61" s="66">
        <v>95748</v>
      </c>
      <c r="C61" s="67" t="s">
        <v>108</v>
      </c>
      <c r="D61" s="43" t="s">
        <v>72</v>
      </c>
      <c r="E61" s="63">
        <v>10</v>
      </c>
      <c r="F61" s="63"/>
      <c r="G61" s="63">
        <f>TRUNC(1.277*37.22,2)</f>
        <v>47.52</v>
      </c>
      <c r="H61" s="45">
        <f t="shared" si="2"/>
        <v>475.2</v>
      </c>
    </row>
    <row r="62" spans="1:8" s="46" customFormat="1" ht="12.75">
      <c r="A62" s="66" t="s">
        <v>109</v>
      </c>
      <c r="B62" s="66">
        <v>95746</v>
      </c>
      <c r="C62" s="67" t="s">
        <v>110</v>
      </c>
      <c r="D62" s="43" t="s">
        <v>72</v>
      </c>
      <c r="E62" s="63">
        <v>70</v>
      </c>
      <c r="F62" s="63"/>
      <c r="G62" s="63">
        <f>TRUNC(1.277*20.99,2)</f>
        <v>26.8</v>
      </c>
      <c r="H62" s="45">
        <f t="shared" si="2"/>
        <v>1876</v>
      </c>
    </row>
    <row r="63" spans="1:8" s="46" customFormat="1" ht="12.75">
      <c r="A63" s="66" t="s">
        <v>111</v>
      </c>
      <c r="B63" s="66">
        <v>83478</v>
      </c>
      <c r="C63" s="67" t="s">
        <v>112</v>
      </c>
      <c r="D63" s="43" t="s">
        <v>27</v>
      </c>
      <c r="E63" s="63">
        <v>10</v>
      </c>
      <c r="F63" s="63"/>
      <c r="G63" s="63">
        <f>TRUNC(1.277*264.85,2)</f>
        <v>338.21</v>
      </c>
      <c r="H63" s="45">
        <f t="shared" si="2"/>
        <v>3382.1</v>
      </c>
    </row>
    <row r="64" spans="1:8" s="46" customFormat="1" ht="12.75">
      <c r="A64" s="66" t="s">
        <v>113</v>
      </c>
      <c r="B64" s="66" t="s">
        <v>114</v>
      </c>
      <c r="C64" s="67" t="s">
        <v>115</v>
      </c>
      <c r="D64" s="43" t="s">
        <v>27</v>
      </c>
      <c r="E64" s="63">
        <v>10</v>
      </c>
      <c r="F64" s="63"/>
      <c r="G64" s="63">
        <f>TRUNC(1.277*72.74,2)</f>
        <v>92.88</v>
      </c>
      <c r="H64" s="45">
        <f t="shared" si="2"/>
        <v>928.8</v>
      </c>
    </row>
    <row r="65" spans="1:8" s="46" customFormat="1" ht="25.5">
      <c r="A65" s="66" t="s">
        <v>116</v>
      </c>
      <c r="B65" s="66">
        <v>83463</v>
      </c>
      <c r="C65" s="67" t="s">
        <v>117</v>
      </c>
      <c r="D65" s="43" t="s">
        <v>27</v>
      </c>
      <c r="E65" s="63">
        <v>1</v>
      </c>
      <c r="F65" s="63"/>
      <c r="G65" s="63">
        <f>TRUNC(1.277*233.17,2)</f>
        <v>297.75</v>
      </c>
      <c r="H65" s="45">
        <f t="shared" si="2"/>
        <v>297.75</v>
      </c>
    </row>
    <row r="66" spans="1:8" s="46" customFormat="1" ht="12.75">
      <c r="A66" s="66" t="s">
        <v>118</v>
      </c>
      <c r="B66" s="66">
        <v>96985</v>
      </c>
      <c r="C66" s="42" t="s">
        <v>119</v>
      </c>
      <c r="D66" s="43" t="s">
        <v>27</v>
      </c>
      <c r="E66" s="63">
        <v>5</v>
      </c>
      <c r="F66" s="63"/>
      <c r="G66" s="63">
        <f>TRUNC(1.277*49,2)</f>
        <v>62.57</v>
      </c>
      <c r="H66" s="45">
        <f t="shared" si="2"/>
        <v>312.85</v>
      </c>
    </row>
    <row r="67" spans="1:8" s="46" customFormat="1" ht="12.75">
      <c r="A67" s="66" t="s">
        <v>120</v>
      </c>
      <c r="B67" s="66">
        <v>96973</v>
      </c>
      <c r="C67" s="42" t="s">
        <v>121</v>
      </c>
      <c r="D67" s="43" t="s">
        <v>72</v>
      </c>
      <c r="E67" s="63">
        <v>17.5</v>
      </c>
      <c r="F67" s="63"/>
      <c r="G67" s="63">
        <f>TRUNC(1.277*36.23,2)</f>
        <v>46.26</v>
      </c>
      <c r="H67" s="45">
        <f t="shared" si="2"/>
        <v>809.55</v>
      </c>
    </row>
    <row r="68" spans="1:8" s="46" customFormat="1" ht="12.75">
      <c r="A68" s="66" t="s">
        <v>122</v>
      </c>
      <c r="B68" s="66">
        <v>72263</v>
      </c>
      <c r="C68" s="42" t="s">
        <v>123</v>
      </c>
      <c r="D68" s="43" t="s">
        <v>27</v>
      </c>
      <c r="E68" s="63">
        <v>5</v>
      </c>
      <c r="F68" s="63"/>
      <c r="G68" s="63">
        <f>TRUNC(1.277*22.92,2)</f>
        <v>29.26</v>
      </c>
      <c r="H68" s="45">
        <f t="shared" si="2"/>
        <v>146.3</v>
      </c>
    </row>
    <row r="69" spans="1:8" s="46" customFormat="1" ht="12.75">
      <c r="A69" s="66" t="s">
        <v>124</v>
      </c>
      <c r="B69" s="66">
        <v>72263</v>
      </c>
      <c r="C69" s="42" t="s">
        <v>125</v>
      </c>
      <c r="D69" s="43" t="s">
        <v>27</v>
      </c>
      <c r="E69" s="63">
        <v>5</v>
      </c>
      <c r="F69" s="63"/>
      <c r="G69" s="63">
        <f>TRUNC(1.277*22.92,2)</f>
        <v>29.26</v>
      </c>
      <c r="H69" s="45">
        <f t="shared" si="2"/>
        <v>146.3</v>
      </c>
    </row>
    <row r="70" spans="1:8" s="46" customFormat="1" ht="12.75">
      <c r="A70" s="66" t="s">
        <v>126</v>
      </c>
      <c r="B70" s="66">
        <v>96974</v>
      </c>
      <c r="C70" s="42" t="s">
        <v>127</v>
      </c>
      <c r="D70" s="43" t="s">
        <v>72</v>
      </c>
      <c r="E70" s="63">
        <v>110</v>
      </c>
      <c r="F70" s="63"/>
      <c r="G70" s="63">
        <f>TRUNC(1.277*45.31,2)</f>
        <v>57.86</v>
      </c>
      <c r="H70" s="45">
        <f t="shared" si="2"/>
        <v>6364.6</v>
      </c>
    </row>
    <row r="71" spans="1:8" s="46" customFormat="1" ht="12.75">
      <c r="A71" s="66" t="s">
        <v>128</v>
      </c>
      <c r="B71" s="66">
        <v>93008</v>
      </c>
      <c r="C71" s="42" t="s">
        <v>129</v>
      </c>
      <c r="D71" s="43" t="s">
        <v>72</v>
      </c>
      <c r="E71" s="63">
        <v>19</v>
      </c>
      <c r="F71" s="63"/>
      <c r="G71" s="63">
        <f>TRUNC(1.277*12.96,2)</f>
        <v>16.54</v>
      </c>
      <c r="H71" s="45">
        <f t="shared" si="2"/>
        <v>314.26</v>
      </c>
    </row>
    <row r="72" spans="1:8" s="46" customFormat="1" ht="12.75">
      <c r="A72" s="66" t="s">
        <v>130</v>
      </c>
      <c r="B72" s="66" t="s">
        <v>131</v>
      </c>
      <c r="C72" s="42" t="s">
        <v>132</v>
      </c>
      <c r="D72" s="43" t="s">
        <v>27</v>
      </c>
      <c r="E72" s="63">
        <v>5</v>
      </c>
      <c r="F72" s="63"/>
      <c r="G72" s="63">
        <f>TRUNC(1.277*40.36,2)</f>
        <v>51.53</v>
      </c>
      <c r="H72" s="45">
        <f t="shared" si="2"/>
        <v>257.65</v>
      </c>
    </row>
    <row r="73" spans="1:8" s="46" customFormat="1" ht="12.75">
      <c r="A73" s="66" t="s">
        <v>133</v>
      </c>
      <c r="B73" s="71" t="s">
        <v>134</v>
      </c>
      <c r="C73" s="42" t="s">
        <v>135</v>
      </c>
      <c r="D73" s="43" t="s">
        <v>27</v>
      </c>
      <c r="E73" s="63">
        <v>5</v>
      </c>
      <c r="F73" s="63"/>
      <c r="G73" s="63">
        <f>TRUNC(1.277*69.49,2)</f>
        <v>88.73</v>
      </c>
      <c r="H73" s="45">
        <f t="shared" si="2"/>
        <v>443.65</v>
      </c>
    </row>
    <row r="74" spans="1:8" s="46" customFormat="1" ht="12.75">
      <c r="A74" s="66" t="s">
        <v>136</v>
      </c>
      <c r="B74" s="66">
        <v>92001</v>
      </c>
      <c r="C74" s="42" t="s">
        <v>137</v>
      </c>
      <c r="D74" s="43" t="s">
        <v>27</v>
      </c>
      <c r="E74" s="63">
        <v>1</v>
      </c>
      <c r="F74" s="63"/>
      <c r="G74" s="63">
        <f>TRUNC(1.277*24.83,2)</f>
        <v>31.7</v>
      </c>
      <c r="H74" s="45">
        <f t="shared" si="2"/>
        <v>31.7</v>
      </c>
    </row>
    <row r="75" spans="1:8" s="46" customFormat="1" ht="12.75" customHeight="1">
      <c r="A75" s="93" t="s">
        <v>138</v>
      </c>
      <c r="B75" s="93"/>
      <c r="C75" s="93"/>
      <c r="D75" s="93"/>
      <c r="E75" s="93"/>
      <c r="F75" s="93"/>
      <c r="G75" s="93"/>
      <c r="H75" s="53">
        <f>SUM(H51:H74)</f>
        <v>19061.690000000002</v>
      </c>
    </row>
    <row r="76" spans="1:8" s="46" customFormat="1" ht="12.75">
      <c r="A76" s="54"/>
      <c r="B76" s="54"/>
      <c r="C76" s="54"/>
      <c r="D76" s="54"/>
      <c r="E76" s="54"/>
      <c r="F76" s="54"/>
      <c r="G76" s="64"/>
      <c r="H76" s="55"/>
    </row>
    <row r="77" spans="1:8" s="46" customFormat="1" ht="12.75">
      <c r="A77" s="65" t="s">
        <v>139</v>
      </c>
      <c r="B77" s="65"/>
      <c r="C77" s="94" t="s">
        <v>140</v>
      </c>
      <c r="D77" s="94"/>
      <c r="E77" s="94"/>
      <c r="F77" s="94"/>
      <c r="G77" s="94"/>
      <c r="H77" s="94"/>
    </row>
    <row r="78" spans="1:8" s="46" customFormat="1" ht="12.75">
      <c r="A78" s="72" t="s">
        <v>141</v>
      </c>
      <c r="B78" s="72">
        <v>79465</v>
      </c>
      <c r="C78" s="73" t="s">
        <v>142</v>
      </c>
      <c r="D78" s="74" t="s">
        <v>18</v>
      </c>
      <c r="E78" s="75">
        <v>61.2</v>
      </c>
      <c r="F78" s="76"/>
      <c r="G78" s="63">
        <f>TRUNC(1.277*41.05,2)</f>
        <v>52.42</v>
      </c>
      <c r="H78" s="45">
        <f>TRUNC(E78*G78,2)</f>
        <v>3208.1</v>
      </c>
    </row>
    <row r="79" spans="1:8" s="46" customFormat="1" ht="12.75">
      <c r="A79" s="56" t="s">
        <v>143</v>
      </c>
      <c r="B79" s="56" t="s">
        <v>144</v>
      </c>
      <c r="C79" s="42" t="s">
        <v>145</v>
      </c>
      <c r="D79" s="43" t="s">
        <v>18</v>
      </c>
      <c r="E79" s="63">
        <v>627</v>
      </c>
      <c r="F79" s="63"/>
      <c r="G79" s="63">
        <f>TRUNC(1.277*1.96,2)</f>
        <v>2.5</v>
      </c>
      <c r="H79" s="45">
        <f>TRUNC(E79*G79,2)</f>
        <v>1567.5</v>
      </c>
    </row>
    <row r="80" spans="1:8" s="46" customFormat="1" ht="12.75" customHeight="1">
      <c r="A80" s="93" t="s">
        <v>146</v>
      </c>
      <c r="B80" s="93"/>
      <c r="C80" s="93"/>
      <c r="D80" s="93"/>
      <c r="E80" s="93"/>
      <c r="F80" s="93"/>
      <c r="G80" s="93"/>
      <c r="H80" s="53">
        <f>SUM(H78:H79)</f>
        <v>4775.6</v>
      </c>
    </row>
    <row r="81" spans="1:8" s="46" customFormat="1" ht="12.75" customHeight="1">
      <c r="A81" s="54"/>
      <c r="B81" s="54"/>
      <c r="C81" s="54"/>
      <c r="D81" s="54"/>
      <c r="E81" s="54"/>
      <c r="F81" s="54"/>
      <c r="G81" s="64"/>
      <c r="H81" s="55"/>
    </row>
    <row r="82" spans="1:8" s="46" customFormat="1" ht="12.75" customHeight="1">
      <c r="A82" s="65" t="s">
        <v>147</v>
      </c>
      <c r="B82" s="65"/>
      <c r="C82" s="94" t="s">
        <v>148</v>
      </c>
      <c r="D82" s="94"/>
      <c r="E82" s="94"/>
      <c r="F82" s="94"/>
      <c r="G82" s="94"/>
      <c r="H82" s="94"/>
    </row>
    <row r="83" spans="1:8" s="46" customFormat="1" ht="24" customHeight="1">
      <c r="A83" s="72" t="s">
        <v>149</v>
      </c>
      <c r="B83" s="56" t="s">
        <v>150</v>
      </c>
      <c r="C83" s="42" t="s">
        <v>151</v>
      </c>
      <c r="D83" s="43" t="s">
        <v>18</v>
      </c>
      <c r="E83" s="63">
        <v>622.47</v>
      </c>
      <c r="F83" s="63"/>
      <c r="G83" s="63">
        <f>TRUNC(1.277*28.91,2)</f>
        <v>36.91</v>
      </c>
      <c r="H83" s="45">
        <f>TRUNC(E83*G83,2)</f>
        <v>22975.36</v>
      </c>
    </row>
    <row r="84" spans="1:8" s="46" customFormat="1" ht="47.25" customHeight="1">
      <c r="A84" s="56" t="s">
        <v>152</v>
      </c>
      <c r="B84" s="70" t="s">
        <v>153</v>
      </c>
      <c r="C84" s="77" t="s">
        <v>154</v>
      </c>
      <c r="D84" s="43" t="s">
        <v>72</v>
      </c>
      <c r="E84" s="63">
        <v>96</v>
      </c>
      <c r="F84" s="63"/>
      <c r="G84" s="63">
        <f>TRUNC(1.277*46.22,2)</f>
        <v>59.02</v>
      </c>
      <c r="H84" s="45">
        <f>TRUNC(E84*G84,2)</f>
        <v>5665.92</v>
      </c>
    </row>
    <row r="85" spans="1:8" s="46" customFormat="1" ht="25.5" customHeight="1">
      <c r="A85" s="56" t="s">
        <v>155</v>
      </c>
      <c r="B85" s="56">
        <v>79467</v>
      </c>
      <c r="C85" s="77" t="s">
        <v>156</v>
      </c>
      <c r="D85" s="43" t="s">
        <v>72</v>
      </c>
      <c r="E85" s="78">
        <v>208.703</v>
      </c>
      <c r="F85" s="63"/>
      <c r="G85" s="63">
        <f>TRUNC(1.277*14.72,2)</f>
        <v>18.79</v>
      </c>
      <c r="H85" s="45">
        <f>ROUND(E85*G85,2)</f>
        <v>3921.53</v>
      </c>
    </row>
    <row r="86" spans="1:8" s="46" customFormat="1" ht="35.25" customHeight="1">
      <c r="A86" s="56" t="s">
        <v>157</v>
      </c>
      <c r="B86" s="70" t="s">
        <v>158</v>
      </c>
      <c r="C86" s="77" t="s">
        <v>159</v>
      </c>
      <c r="D86" s="43" t="s">
        <v>18</v>
      </c>
      <c r="E86" s="63">
        <v>800</v>
      </c>
      <c r="F86" s="63"/>
      <c r="G86" s="63">
        <f>TRUNC(1.277*10.14,2)</f>
        <v>12.94</v>
      </c>
      <c r="H86" s="45">
        <f aca="true" t="shared" si="3" ref="H86:H91">TRUNC(E86*G86,2)</f>
        <v>10352</v>
      </c>
    </row>
    <row r="87" spans="1:8" s="46" customFormat="1" ht="17.25" customHeight="1">
      <c r="A87" s="56" t="s">
        <v>160</v>
      </c>
      <c r="B87" s="56">
        <v>93358</v>
      </c>
      <c r="C87" s="42" t="s">
        <v>36</v>
      </c>
      <c r="D87" s="43" t="s">
        <v>37</v>
      </c>
      <c r="E87" s="63">
        <v>16.5</v>
      </c>
      <c r="F87" s="63"/>
      <c r="G87" s="63">
        <f>TRUNC(1.277*75.95,2)</f>
        <v>96.98</v>
      </c>
      <c r="H87" s="45">
        <f t="shared" si="3"/>
        <v>1600.17</v>
      </c>
    </row>
    <row r="88" spans="1:8" s="46" customFormat="1" ht="25.5" customHeight="1">
      <c r="A88" s="56" t="s">
        <v>161</v>
      </c>
      <c r="B88" s="70" t="s">
        <v>162</v>
      </c>
      <c r="C88" s="77" t="s">
        <v>163</v>
      </c>
      <c r="D88" s="43" t="s">
        <v>37</v>
      </c>
      <c r="E88" s="63">
        <f>0.15*0.15*30</f>
        <v>0.6749999999999999</v>
      </c>
      <c r="F88" s="63"/>
      <c r="G88" s="63">
        <f>TRUNC(1.277*176.37,2)</f>
        <v>225.22</v>
      </c>
      <c r="H88" s="45">
        <f t="shared" si="3"/>
        <v>152.02</v>
      </c>
    </row>
    <row r="89" spans="1:8" s="46" customFormat="1" ht="16.5" customHeight="1">
      <c r="A89" s="56" t="s">
        <v>164</v>
      </c>
      <c r="B89" s="56">
        <v>92720</v>
      </c>
      <c r="C89" s="48" t="s">
        <v>165</v>
      </c>
      <c r="D89" s="43" t="s">
        <v>37</v>
      </c>
      <c r="E89" s="63">
        <v>0.68</v>
      </c>
      <c r="F89" s="63"/>
      <c r="G89" s="63">
        <f>TRUNC(1.277*368.88,2)</f>
        <v>471.05</v>
      </c>
      <c r="H89" s="45">
        <f t="shared" si="3"/>
        <v>320.31</v>
      </c>
    </row>
    <row r="90" spans="1:8" s="46" customFormat="1" ht="33.75" customHeight="1">
      <c r="A90" s="56" t="s">
        <v>166</v>
      </c>
      <c r="B90" s="70" t="s">
        <v>167</v>
      </c>
      <c r="C90" s="79" t="s">
        <v>168</v>
      </c>
      <c r="D90" s="43" t="s">
        <v>27</v>
      </c>
      <c r="E90" s="63">
        <v>1</v>
      </c>
      <c r="F90" s="63"/>
      <c r="G90" s="63">
        <f>TRUNC(1.277*497.98,2)</f>
        <v>635.92</v>
      </c>
      <c r="H90" s="45">
        <f t="shared" si="3"/>
        <v>635.92</v>
      </c>
    </row>
    <row r="91" spans="1:8" s="46" customFormat="1" ht="15.75" customHeight="1">
      <c r="A91" s="56" t="s">
        <v>169</v>
      </c>
      <c r="B91" s="56">
        <v>97064</v>
      </c>
      <c r="C91" s="79" t="s">
        <v>170</v>
      </c>
      <c r="D91" s="43" t="s">
        <v>72</v>
      </c>
      <c r="E91" s="63">
        <v>100</v>
      </c>
      <c r="F91" s="63"/>
      <c r="G91" s="63">
        <f>TRUNC(1.277*20.58,2)</f>
        <v>26.28</v>
      </c>
      <c r="H91" s="45">
        <f t="shared" si="3"/>
        <v>2628</v>
      </c>
    </row>
    <row r="92" spans="1:8" s="46" customFormat="1" ht="14.25" customHeight="1">
      <c r="A92" s="93" t="s">
        <v>171</v>
      </c>
      <c r="B92" s="93"/>
      <c r="C92" s="93"/>
      <c r="D92" s="93"/>
      <c r="E92" s="93"/>
      <c r="F92" s="93"/>
      <c r="G92" s="93"/>
      <c r="H92" s="53">
        <f>SUM(H83:H91)</f>
        <v>48251.22999999999</v>
      </c>
    </row>
    <row r="93" spans="1:8" s="46" customFormat="1" ht="12.75">
      <c r="A93" s="54"/>
      <c r="B93" s="54"/>
      <c r="C93" s="54"/>
      <c r="D93" s="54"/>
      <c r="E93" s="54"/>
      <c r="F93" s="54"/>
      <c r="G93" s="64"/>
      <c r="H93" s="55"/>
    </row>
    <row r="94" spans="1:8" s="46" customFormat="1" ht="15" customHeight="1">
      <c r="A94" s="95" t="s">
        <v>172</v>
      </c>
      <c r="B94" s="95"/>
      <c r="C94" s="95"/>
      <c r="D94" s="95"/>
      <c r="E94" s="95"/>
      <c r="F94" s="95"/>
      <c r="G94" s="95"/>
      <c r="H94" s="80">
        <f>H20+H26+H32+H41+H48+H75+H80+H92</f>
        <v>112834.93</v>
      </c>
    </row>
    <row r="95" s="46" customFormat="1" ht="12.75"/>
    <row r="96" spans="1:2" s="46" customFormat="1" ht="12.75">
      <c r="A96" s="81"/>
      <c r="B96" s="81"/>
    </row>
    <row r="97" spans="1:2" s="46" customFormat="1" ht="12.75">
      <c r="A97" s="81"/>
      <c r="B97" s="81"/>
    </row>
    <row r="98" spans="1:5" s="46" customFormat="1" ht="12.75">
      <c r="A98" s="81"/>
      <c r="B98" s="81"/>
      <c r="E98" s="82"/>
    </row>
    <row r="99" spans="1:7" s="46" customFormat="1" ht="12.75">
      <c r="A99" s="81"/>
      <c r="B99" s="81"/>
      <c r="E99" s="82"/>
      <c r="G99" s="83"/>
    </row>
    <row r="100" spans="1:2" s="46" customFormat="1" ht="12.75">
      <c r="A100" s="81"/>
      <c r="B100" s="81"/>
    </row>
    <row r="101" spans="1:2" s="46" customFormat="1" ht="12.75">
      <c r="A101" s="81"/>
      <c r="B101" s="81"/>
    </row>
    <row r="102" spans="1:2" s="46" customFormat="1" ht="12.75">
      <c r="A102" s="81"/>
      <c r="B102" s="81"/>
    </row>
    <row r="103" spans="1:2" s="5" customFormat="1" ht="12.75">
      <c r="A103" s="1"/>
      <c r="B103" s="1"/>
    </row>
    <row r="104" ht="12.75">
      <c r="E104" s="84"/>
    </row>
    <row r="105" ht="12.75">
      <c r="E105" s="5"/>
    </row>
    <row r="106" spans="5:7" ht="12.75">
      <c r="E106" s="5"/>
      <c r="G106" s="5"/>
    </row>
    <row r="107" ht="12.75">
      <c r="E107" s="84"/>
    </row>
    <row r="108" ht="12.75">
      <c r="E108" s="84"/>
    </row>
    <row r="109" ht="12.75">
      <c r="E109" s="84"/>
    </row>
    <row r="110" ht="12.75">
      <c r="E110" s="84"/>
    </row>
    <row r="111" ht="12.75">
      <c r="E111" s="84"/>
    </row>
    <row r="112" ht="12.75">
      <c r="E112" s="84"/>
    </row>
    <row r="113" ht="12.75">
      <c r="E113" s="84"/>
    </row>
  </sheetData>
  <sheetProtection selectLockedCells="1" selectUnlockedCells="1"/>
  <mergeCells count="22">
    <mergeCell ref="A1:H1"/>
    <mergeCell ref="A2:H2"/>
    <mergeCell ref="A8:H8"/>
    <mergeCell ref="C12:H12"/>
    <mergeCell ref="A20:G20"/>
    <mergeCell ref="C22:H22"/>
    <mergeCell ref="A26:G26"/>
    <mergeCell ref="A27:H27"/>
    <mergeCell ref="C28:H28"/>
    <mergeCell ref="A32:G32"/>
    <mergeCell ref="A33:H33"/>
    <mergeCell ref="C34:H34"/>
    <mergeCell ref="A80:G80"/>
    <mergeCell ref="C82:H82"/>
    <mergeCell ref="A92:G92"/>
    <mergeCell ref="A94:G94"/>
    <mergeCell ref="A41:G41"/>
    <mergeCell ref="C43:H43"/>
    <mergeCell ref="A48:G48"/>
    <mergeCell ref="C50:H50"/>
    <mergeCell ref="A75:G75"/>
    <mergeCell ref="C77:H77"/>
  </mergeCells>
  <conditionalFormatting sqref="E76:F76 E42:F42 E49:F49 E10:G10 E21:G21 E81:F81 E93:F93">
    <cfRule type="cellIs" priority="1" dxfId="0" operator="equal" stopIfTrue="1">
      <formula>0</formula>
    </cfRule>
  </conditionalFormatting>
  <printOptions/>
  <pageMargins left="0.7480314960629921" right="0.7480314960629921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="115" zoomScaleNormal="115" zoomScalePageLayoutView="0" workbookViewId="0" topLeftCell="A46">
      <selection activeCell="B65" sqref="B65"/>
    </sheetView>
  </sheetViews>
  <sheetFormatPr defaultColWidth="9.140625" defaultRowHeight="12.75"/>
  <cols>
    <col min="1" max="1" width="5.57421875" style="1" customWidth="1"/>
    <col min="2" max="2" width="66.8515625" style="2" customWidth="1"/>
    <col min="3" max="3" width="6.00390625" style="1" customWidth="1"/>
    <col min="4" max="4" width="9.140625" style="3" customWidth="1"/>
    <col min="5" max="5" width="13.8515625" style="4" hidden="1" customWidth="1"/>
    <col min="6" max="6" width="12.8515625" style="4" customWidth="1"/>
    <col min="7" max="7" width="11.421875" style="4" customWidth="1"/>
    <col min="8" max="16384" width="9.140625" style="5" customWidth="1"/>
  </cols>
  <sheetData>
    <row r="1" spans="1:7" s="6" customFormat="1" ht="18">
      <c r="A1" s="98"/>
      <c r="B1" s="98"/>
      <c r="C1" s="98"/>
      <c r="D1" s="98"/>
      <c r="E1" s="98"/>
      <c r="F1" s="98"/>
      <c r="G1" s="98"/>
    </row>
    <row r="2" spans="1:7" s="6" customFormat="1" ht="15.75">
      <c r="A2" s="99" t="s">
        <v>0</v>
      </c>
      <c r="B2" s="99"/>
      <c r="C2" s="99"/>
      <c r="D2" s="99"/>
      <c r="E2" s="99"/>
      <c r="F2" s="99"/>
      <c r="G2" s="99"/>
    </row>
    <row r="3" spans="1:6" s="6" customFormat="1" ht="12.75">
      <c r="A3" s="7"/>
      <c r="B3" s="8"/>
      <c r="C3" s="7"/>
      <c r="D3" s="9"/>
      <c r="F3" s="10"/>
    </row>
    <row r="4" spans="1:7" s="6" customFormat="1" ht="12.75">
      <c r="A4" s="12" t="s">
        <v>173</v>
      </c>
      <c r="B4" s="13"/>
      <c r="C4" s="14"/>
      <c r="D4" s="15"/>
      <c r="E4" s="16"/>
      <c r="F4" s="17"/>
      <c r="G4" s="18"/>
    </row>
    <row r="5" spans="1:7" s="6" customFormat="1" ht="12.75">
      <c r="A5" s="19" t="s">
        <v>174</v>
      </c>
      <c r="B5" s="20"/>
      <c r="C5" s="21"/>
      <c r="D5" s="9"/>
      <c r="E5" s="22">
        <v>0.25</v>
      </c>
      <c r="F5" s="23"/>
      <c r="G5" s="24"/>
    </row>
    <row r="6" spans="1:7" s="6" customFormat="1" ht="12.75">
      <c r="A6" s="25" t="s">
        <v>175</v>
      </c>
      <c r="B6" s="26"/>
      <c r="C6" s="27"/>
      <c r="D6" s="28"/>
      <c r="E6" s="29"/>
      <c r="F6" s="30"/>
      <c r="G6" s="31"/>
    </row>
    <row r="7" spans="1:6" s="6" customFormat="1" ht="12.75">
      <c r="A7" s="7"/>
      <c r="B7" s="8"/>
      <c r="C7" s="7"/>
      <c r="D7" s="9"/>
      <c r="F7" s="10"/>
    </row>
    <row r="8" spans="1:7" s="6" customFormat="1" ht="15.75">
      <c r="A8" s="100" t="s">
        <v>176</v>
      </c>
      <c r="B8" s="100"/>
      <c r="C8" s="100"/>
      <c r="D8" s="100"/>
      <c r="E8" s="100"/>
      <c r="F8" s="100"/>
      <c r="G8" s="100"/>
    </row>
    <row r="9" spans="1:7" s="6" customFormat="1" ht="12.75">
      <c r="A9" s="32"/>
      <c r="B9" s="20"/>
      <c r="C9" s="21"/>
      <c r="D9" s="9"/>
      <c r="E9" s="33"/>
      <c r="F9" s="23"/>
      <c r="G9" s="34"/>
    </row>
    <row r="10" spans="1:7" s="6" customFormat="1" ht="12.75">
      <c r="A10" s="35" t="s">
        <v>5</v>
      </c>
      <c r="B10" s="35" t="s">
        <v>7</v>
      </c>
      <c r="C10" s="35" t="s">
        <v>8</v>
      </c>
      <c r="D10" s="36" t="s">
        <v>9</v>
      </c>
      <c r="E10" s="37" t="s">
        <v>10</v>
      </c>
      <c r="F10" s="38" t="s">
        <v>11</v>
      </c>
      <c r="G10" s="39" t="s">
        <v>12</v>
      </c>
    </row>
    <row r="11" spans="1:7" s="6" customFormat="1" ht="12.75">
      <c r="A11" s="32"/>
      <c r="B11" s="20"/>
      <c r="C11" s="21"/>
      <c r="D11" s="9"/>
      <c r="E11" s="33"/>
      <c r="F11" s="23"/>
      <c r="G11" s="34"/>
    </row>
    <row r="12" spans="1:7" s="6" customFormat="1" ht="12.75">
      <c r="A12" s="40" t="s">
        <v>13</v>
      </c>
      <c r="B12" s="97" t="s">
        <v>14</v>
      </c>
      <c r="C12" s="97"/>
      <c r="D12" s="97"/>
      <c r="E12" s="97"/>
      <c r="F12" s="97"/>
      <c r="G12" s="97"/>
    </row>
    <row r="13" spans="1:7" s="46" customFormat="1" ht="25.5">
      <c r="A13" s="41" t="s">
        <v>15</v>
      </c>
      <c r="B13" s="42" t="s">
        <v>17</v>
      </c>
      <c r="C13" s="43" t="s">
        <v>18</v>
      </c>
      <c r="D13" s="44">
        <v>6</v>
      </c>
      <c r="E13" s="44">
        <v>296.7</v>
      </c>
      <c r="F13" s="44"/>
      <c r="G13" s="45"/>
    </row>
    <row r="14" spans="1:7" s="46" customFormat="1" ht="14.25" customHeight="1">
      <c r="A14" s="41" t="s">
        <v>19</v>
      </c>
      <c r="B14" s="42" t="s">
        <v>20</v>
      </c>
      <c r="C14" s="43" t="s">
        <v>18</v>
      </c>
      <c r="D14" s="44">
        <v>66</v>
      </c>
      <c r="E14" s="44"/>
      <c r="F14" s="44"/>
      <c r="G14" s="45"/>
    </row>
    <row r="15" spans="1:7" s="46" customFormat="1" ht="12.75">
      <c r="A15" s="41" t="s">
        <v>21</v>
      </c>
      <c r="B15" s="42" t="s">
        <v>22</v>
      </c>
      <c r="C15" s="43" t="s">
        <v>18</v>
      </c>
      <c r="D15" s="44">
        <v>20</v>
      </c>
      <c r="E15" s="44">
        <f>145.88*25.41</f>
        <v>3706.8107999999997</v>
      </c>
      <c r="F15" s="44"/>
      <c r="G15" s="45"/>
    </row>
    <row r="16" spans="1:7" s="46" customFormat="1" ht="12.75">
      <c r="A16" s="41" t="s">
        <v>23</v>
      </c>
      <c r="B16" s="42" t="s">
        <v>24</v>
      </c>
      <c r="C16" s="43" t="s">
        <v>18</v>
      </c>
      <c r="D16" s="44">
        <v>627</v>
      </c>
      <c r="E16" s="47">
        <v>2.62</v>
      </c>
      <c r="F16" s="44"/>
      <c r="G16" s="45"/>
    </row>
    <row r="17" spans="1:7" s="46" customFormat="1" ht="12.75">
      <c r="A17" s="41" t="s">
        <v>25</v>
      </c>
      <c r="B17" s="48" t="s">
        <v>26</v>
      </c>
      <c r="C17" s="43" t="s">
        <v>27</v>
      </c>
      <c r="D17" s="47">
        <v>1</v>
      </c>
      <c r="E17" s="47">
        <v>869.8</v>
      </c>
      <c r="F17" s="44"/>
      <c r="G17" s="45"/>
    </row>
    <row r="18" spans="1:7" s="46" customFormat="1" ht="12.75" customHeight="1">
      <c r="A18" s="41" t="s">
        <v>28</v>
      </c>
      <c r="B18" s="48" t="s">
        <v>29</v>
      </c>
      <c r="C18" s="43" t="s">
        <v>27</v>
      </c>
      <c r="D18" s="50">
        <v>1</v>
      </c>
      <c r="E18" s="51"/>
      <c r="F18" s="51"/>
      <c r="G18" s="85"/>
    </row>
    <row r="19" spans="1:7" s="46" customFormat="1" ht="12.75" customHeight="1">
      <c r="A19" s="52" t="s">
        <v>30</v>
      </c>
      <c r="B19" s="48" t="s">
        <v>31</v>
      </c>
      <c r="C19" s="43" t="s">
        <v>27</v>
      </c>
      <c r="D19" s="50">
        <v>1</v>
      </c>
      <c r="E19" s="51"/>
      <c r="F19" s="51"/>
      <c r="G19" s="85"/>
    </row>
    <row r="20" spans="1:7" ht="12.75" customHeight="1">
      <c r="A20" s="93" t="s">
        <v>32</v>
      </c>
      <c r="B20" s="93"/>
      <c r="C20" s="93"/>
      <c r="D20" s="93"/>
      <c r="E20" s="93"/>
      <c r="F20" s="93"/>
      <c r="G20" s="53">
        <f>SUM(G13:G17)</f>
        <v>0</v>
      </c>
    </row>
    <row r="21" spans="1:7" ht="12.75">
      <c r="A21" s="54"/>
      <c r="B21" s="54"/>
      <c r="C21" s="54"/>
      <c r="D21" s="54"/>
      <c r="E21" s="54"/>
      <c r="F21" s="54"/>
      <c r="G21" s="55"/>
    </row>
    <row r="22" spans="1:7" ht="12.75">
      <c r="A22" s="40" t="s">
        <v>33</v>
      </c>
      <c r="B22" s="97" t="s">
        <v>34</v>
      </c>
      <c r="C22" s="97"/>
      <c r="D22" s="97"/>
      <c r="E22" s="97"/>
      <c r="F22" s="97"/>
      <c r="G22" s="97"/>
    </row>
    <row r="23" spans="1:7" ht="12.75">
      <c r="A23" s="56" t="s">
        <v>35</v>
      </c>
      <c r="B23" s="42" t="s">
        <v>36</v>
      </c>
      <c r="C23" s="43" t="s">
        <v>37</v>
      </c>
      <c r="D23" s="44">
        <v>57.18</v>
      </c>
      <c r="E23" s="47">
        <v>16.96</v>
      </c>
      <c r="F23" s="44"/>
      <c r="G23" s="45"/>
    </row>
    <row r="24" spans="1:7" ht="12.75">
      <c r="A24" s="56" t="s">
        <v>38</v>
      </c>
      <c r="B24" s="42" t="s">
        <v>39</v>
      </c>
      <c r="C24" s="43" t="s">
        <v>18</v>
      </c>
      <c r="D24" s="44">
        <v>51.28</v>
      </c>
      <c r="E24" s="47">
        <v>1.87</v>
      </c>
      <c r="F24" s="44"/>
      <c r="G24" s="45"/>
    </row>
    <row r="25" spans="1:7" ht="12.75">
      <c r="A25" s="56" t="s">
        <v>40</v>
      </c>
      <c r="B25" s="42" t="s">
        <v>41</v>
      </c>
      <c r="C25" s="43" t="s">
        <v>37</v>
      </c>
      <c r="D25" s="44">
        <v>35.3</v>
      </c>
      <c r="E25" s="47">
        <v>16.96</v>
      </c>
      <c r="F25" s="44"/>
      <c r="G25" s="45"/>
    </row>
    <row r="26" spans="1:7" s="57" customFormat="1" ht="12.75" customHeight="1">
      <c r="A26" s="93" t="s">
        <v>42</v>
      </c>
      <c r="B26" s="93"/>
      <c r="C26" s="93"/>
      <c r="D26" s="93"/>
      <c r="E26" s="93"/>
      <c r="F26" s="93"/>
      <c r="G26" s="53">
        <f>SUM(G20:G24)</f>
        <v>0</v>
      </c>
    </row>
    <row r="27" spans="1:7" s="57" customFormat="1" ht="13.5" customHeight="1">
      <c r="A27" s="96"/>
      <c r="B27" s="96"/>
      <c r="C27" s="96"/>
      <c r="D27" s="96"/>
      <c r="E27" s="96"/>
      <c r="F27" s="96"/>
      <c r="G27" s="96"/>
    </row>
    <row r="28" spans="1:7" ht="12.75">
      <c r="A28" s="40" t="s">
        <v>43</v>
      </c>
      <c r="B28" s="97" t="s">
        <v>44</v>
      </c>
      <c r="C28" s="97"/>
      <c r="D28" s="97"/>
      <c r="E28" s="97"/>
      <c r="F28" s="97"/>
      <c r="G28" s="97"/>
    </row>
    <row r="29" spans="1:7" s="59" customFormat="1" ht="12.75">
      <c r="A29" s="56" t="s">
        <v>45</v>
      </c>
      <c r="B29" s="48" t="s">
        <v>46</v>
      </c>
      <c r="C29" s="58" t="s">
        <v>18</v>
      </c>
      <c r="D29" s="86">
        <v>106.13</v>
      </c>
      <c r="E29" s="58"/>
      <c r="F29" s="58"/>
      <c r="G29" s="87"/>
    </row>
    <row r="30" spans="1:7" s="46" customFormat="1" ht="12.75">
      <c r="A30" s="56" t="s">
        <v>47</v>
      </c>
      <c r="B30" s="48" t="s">
        <v>48</v>
      </c>
      <c r="C30" s="58" t="s">
        <v>18</v>
      </c>
      <c r="D30" s="63">
        <v>28.84</v>
      </c>
      <c r="E30" s="60">
        <v>11.84</v>
      </c>
      <c r="F30" s="61"/>
      <c r="G30" s="88"/>
    </row>
    <row r="31" spans="1:7" s="46" customFormat="1" ht="12.75">
      <c r="A31" s="56" t="s">
        <v>49</v>
      </c>
      <c r="B31" s="48" t="s">
        <v>50</v>
      </c>
      <c r="C31" s="43" t="s">
        <v>37</v>
      </c>
      <c r="D31" s="63">
        <v>24.07</v>
      </c>
      <c r="E31" s="50">
        <v>1149.66</v>
      </c>
      <c r="F31" s="61"/>
      <c r="G31" s="88"/>
    </row>
    <row r="32" spans="1:7" s="46" customFormat="1" ht="12.75" customHeight="1">
      <c r="A32" s="93" t="s">
        <v>51</v>
      </c>
      <c r="B32" s="93"/>
      <c r="C32" s="93"/>
      <c r="D32" s="93"/>
      <c r="E32" s="93"/>
      <c r="F32" s="93"/>
      <c r="G32" s="53">
        <f>SUM(G27:G31)</f>
        <v>0</v>
      </c>
    </row>
    <row r="33" spans="1:7" s="46" customFormat="1" ht="13.5" customHeight="1">
      <c r="A33" s="96"/>
      <c r="B33" s="96"/>
      <c r="C33" s="96"/>
      <c r="D33" s="96"/>
      <c r="E33" s="96"/>
      <c r="F33" s="96"/>
      <c r="G33" s="96"/>
    </row>
    <row r="34" spans="1:7" s="46" customFormat="1" ht="12.75">
      <c r="A34" s="40" t="s">
        <v>52</v>
      </c>
      <c r="B34" s="97" t="s">
        <v>53</v>
      </c>
      <c r="C34" s="97"/>
      <c r="D34" s="97"/>
      <c r="E34" s="97"/>
      <c r="F34" s="97"/>
      <c r="G34" s="97"/>
    </row>
    <row r="35" spans="1:7" s="46" customFormat="1" ht="12.75">
      <c r="A35" s="52" t="s">
        <v>54</v>
      </c>
      <c r="B35" s="62" t="s">
        <v>55</v>
      </c>
      <c r="C35" s="43" t="s">
        <v>18</v>
      </c>
      <c r="D35" s="89">
        <v>516</v>
      </c>
      <c r="E35" s="51"/>
      <c r="F35" s="51"/>
      <c r="G35" s="85"/>
    </row>
    <row r="36" spans="1:7" s="46" customFormat="1" ht="12.75">
      <c r="A36" s="56" t="s">
        <v>56</v>
      </c>
      <c r="B36" s="62" t="s">
        <v>177</v>
      </c>
      <c r="C36" s="43" t="s">
        <v>37</v>
      </c>
      <c r="D36" s="89">
        <v>5.4</v>
      </c>
      <c r="E36" s="51"/>
      <c r="F36" s="51"/>
      <c r="G36" s="85"/>
    </row>
    <row r="37" spans="1:7" s="46" customFormat="1" ht="12.75">
      <c r="A37" s="52" t="s">
        <v>58</v>
      </c>
      <c r="B37" s="42" t="s">
        <v>59</v>
      </c>
      <c r="C37" s="43" t="s">
        <v>18</v>
      </c>
      <c r="D37" s="63">
        <v>594.86</v>
      </c>
      <c r="E37" s="63"/>
      <c r="F37" s="63"/>
      <c r="G37" s="45"/>
    </row>
    <row r="38" spans="1:7" s="46" customFormat="1" ht="14.25" customHeight="1">
      <c r="A38" s="56" t="s">
        <v>60</v>
      </c>
      <c r="B38" s="42" t="s">
        <v>178</v>
      </c>
      <c r="C38" s="43" t="s">
        <v>18</v>
      </c>
      <c r="D38" s="63">
        <v>248.16</v>
      </c>
      <c r="E38" s="63"/>
      <c r="F38" s="63"/>
      <c r="G38" s="45"/>
    </row>
    <row r="39" spans="1:7" s="46" customFormat="1" ht="12.75">
      <c r="A39" s="52" t="s">
        <v>62</v>
      </c>
      <c r="B39" s="62" t="s">
        <v>63</v>
      </c>
      <c r="C39" s="43" t="s">
        <v>18</v>
      </c>
      <c r="D39" s="89">
        <v>61.2</v>
      </c>
      <c r="E39" s="51"/>
      <c r="F39" s="51"/>
      <c r="G39" s="85"/>
    </row>
    <row r="40" spans="1:7" s="46" customFormat="1" ht="12.75" customHeight="1">
      <c r="A40" s="93" t="s">
        <v>67</v>
      </c>
      <c r="B40" s="93"/>
      <c r="C40" s="93"/>
      <c r="D40" s="93"/>
      <c r="E40" s="93"/>
      <c r="F40" s="93"/>
      <c r="G40" s="53">
        <f>SUM(G33:G37)</f>
        <v>0</v>
      </c>
    </row>
    <row r="41" spans="1:7" s="46" customFormat="1" ht="12.75">
      <c r="A41" s="54"/>
      <c r="B41" s="54"/>
      <c r="C41" s="54"/>
      <c r="D41" s="54"/>
      <c r="E41" s="54"/>
      <c r="F41" s="64"/>
      <c r="G41" s="55"/>
    </row>
    <row r="42" spans="1:7" s="46" customFormat="1" ht="13.5" customHeight="1">
      <c r="A42" s="65" t="s">
        <v>68</v>
      </c>
      <c r="B42" s="94" t="s">
        <v>179</v>
      </c>
      <c r="C42" s="94"/>
      <c r="D42" s="94"/>
      <c r="E42" s="94"/>
      <c r="F42" s="94"/>
      <c r="G42" s="94"/>
    </row>
    <row r="43" spans="1:7" s="46" customFormat="1" ht="12.75">
      <c r="A43" s="66" t="s">
        <v>70</v>
      </c>
      <c r="B43" s="67" t="s">
        <v>71</v>
      </c>
      <c r="C43" s="68" t="s">
        <v>72</v>
      </c>
      <c r="D43" s="69">
        <v>64.32</v>
      </c>
      <c r="E43" s="69"/>
      <c r="F43" s="69"/>
      <c r="G43" s="90"/>
    </row>
    <row r="44" spans="1:7" s="46" customFormat="1" ht="12.75">
      <c r="A44" s="56" t="s">
        <v>73</v>
      </c>
      <c r="B44" s="42" t="s">
        <v>74</v>
      </c>
      <c r="C44" s="43" t="s">
        <v>72</v>
      </c>
      <c r="D44" s="63">
        <v>22</v>
      </c>
      <c r="E44" s="63"/>
      <c r="F44" s="63"/>
      <c r="G44" s="45"/>
    </row>
    <row r="45" spans="1:7" s="46" customFormat="1" ht="12.75">
      <c r="A45" s="56" t="s">
        <v>75</v>
      </c>
      <c r="B45" s="42" t="s">
        <v>76</v>
      </c>
      <c r="C45" s="43" t="s">
        <v>27</v>
      </c>
      <c r="D45" s="63">
        <v>12</v>
      </c>
      <c r="E45" s="63"/>
      <c r="F45" s="63"/>
      <c r="G45" s="45"/>
    </row>
    <row r="46" spans="1:7" s="46" customFormat="1" ht="12.75">
      <c r="A46" s="56" t="s">
        <v>77</v>
      </c>
      <c r="B46" s="42" t="s">
        <v>79</v>
      </c>
      <c r="C46" s="43" t="s">
        <v>27</v>
      </c>
      <c r="D46" s="63">
        <v>4</v>
      </c>
      <c r="E46" s="63"/>
      <c r="F46" s="63"/>
      <c r="G46" s="45"/>
    </row>
    <row r="47" spans="1:7" s="46" customFormat="1" ht="12.75" customHeight="1">
      <c r="A47" s="93" t="s">
        <v>80</v>
      </c>
      <c r="B47" s="93"/>
      <c r="C47" s="93"/>
      <c r="D47" s="93"/>
      <c r="E47" s="93"/>
      <c r="F47" s="93"/>
      <c r="G47" s="53">
        <f>SUM(G40:G44)</f>
        <v>0</v>
      </c>
    </row>
    <row r="48" spans="1:7" s="46" customFormat="1" ht="12.75">
      <c r="A48" s="54"/>
      <c r="B48" s="54"/>
      <c r="C48" s="54"/>
      <c r="D48" s="54"/>
      <c r="E48" s="54"/>
      <c r="F48" s="64"/>
      <c r="G48" s="55"/>
    </row>
    <row r="49" spans="1:7" s="46" customFormat="1" ht="13.5" customHeight="1">
      <c r="A49" s="65" t="s">
        <v>81</v>
      </c>
      <c r="B49" s="94" t="s">
        <v>180</v>
      </c>
      <c r="C49" s="94"/>
      <c r="D49" s="94"/>
      <c r="E49" s="94"/>
      <c r="F49" s="94"/>
      <c r="G49" s="94"/>
    </row>
    <row r="50" spans="1:7" s="46" customFormat="1" ht="12.75">
      <c r="A50" s="66" t="s">
        <v>83</v>
      </c>
      <c r="B50" s="67" t="s">
        <v>84</v>
      </c>
      <c r="C50" s="43" t="s">
        <v>27</v>
      </c>
      <c r="D50" s="69">
        <v>10</v>
      </c>
      <c r="E50" s="69"/>
      <c r="F50" s="69"/>
      <c r="G50" s="90"/>
    </row>
    <row r="51" spans="1:7" s="46" customFormat="1" ht="12.75">
      <c r="A51" s="66" t="s">
        <v>85</v>
      </c>
      <c r="B51" s="67" t="s">
        <v>86</v>
      </c>
      <c r="C51" s="43" t="s">
        <v>27</v>
      </c>
      <c r="D51" s="69">
        <v>2</v>
      </c>
      <c r="E51" s="69"/>
      <c r="F51" s="69"/>
      <c r="G51" s="90"/>
    </row>
    <row r="52" spans="1:7" s="46" customFormat="1" ht="12.75">
      <c r="A52" s="66" t="s">
        <v>87</v>
      </c>
      <c r="B52" s="67" t="s">
        <v>88</v>
      </c>
      <c r="C52" s="43" t="s">
        <v>27</v>
      </c>
      <c r="D52" s="69">
        <v>5</v>
      </c>
      <c r="E52" s="69"/>
      <c r="F52" s="69"/>
      <c r="G52" s="90"/>
    </row>
    <row r="53" spans="1:7" s="46" customFormat="1" ht="12.75">
      <c r="A53" s="66" t="s">
        <v>89</v>
      </c>
      <c r="B53" s="67" t="s">
        <v>90</v>
      </c>
      <c r="C53" s="43" t="s">
        <v>27</v>
      </c>
      <c r="D53" s="69">
        <v>4</v>
      </c>
      <c r="E53" s="69"/>
      <c r="F53" s="69"/>
      <c r="G53" s="90"/>
    </row>
    <row r="54" spans="1:7" s="46" customFormat="1" ht="12.75">
      <c r="A54" s="66" t="s">
        <v>91</v>
      </c>
      <c r="B54" s="67" t="s">
        <v>92</v>
      </c>
      <c r="C54" s="43" t="s">
        <v>27</v>
      </c>
      <c r="D54" s="69">
        <v>1</v>
      </c>
      <c r="E54" s="69"/>
      <c r="F54" s="69"/>
      <c r="G54" s="90"/>
    </row>
    <row r="55" spans="1:7" s="46" customFormat="1" ht="12.75">
      <c r="A55" s="66" t="s">
        <v>93</v>
      </c>
      <c r="B55" s="67" t="s">
        <v>95</v>
      </c>
      <c r="C55" s="43" t="s">
        <v>27</v>
      </c>
      <c r="D55" s="69">
        <v>40</v>
      </c>
      <c r="E55" s="69"/>
      <c r="F55" s="69"/>
      <c r="G55" s="90"/>
    </row>
    <row r="56" spans="1:7" s="46" customFormat="1" ht="12.75">
      <c r="A56" s="66" t="s">
        <v>96</v>
      </c>
      <c r="B56" s="67" t="s">
        <v>98</v>
      </c>
      <c r="C56" s="43" t="s">
        <v>27</v>
      </c>
      <c r="D56" s="69">
        <v>4</v>
      </c>
      <c r="E56" s="69"/>
      <c r="F56" s="69"/>
      <c r="G56" s="90"/>
    </row>
    <row r="57" spans="1:7" s="46" customFormat="1" ht="12.75">
      <c r="A57" s="66" t="s">
        <v>99</v>
      </c>
      <c r="B57" s="67" t="s">
        <v>181</v>
      </c>
      <c r="C57" s="43" t="s">
        <v>72</v>
      </c>
      <c r="D57" s="69">
        <v>330</v>
      </c>
      <c r="E57" s="69"/>
      <c r="F57" s="69"/>
      <c r="G57" s="90"/>
    </row>
    <row r="58" spans="1:7" s="46" customFormat="1" ht="12.75">
      <c r="A58" s="66" t="s">
        <v>101</v>
      </c>
      <c r="B58" s="67" t="s">
        <v>182</v>
      </c>
      <c r="C58" s="43" t="s">
        <v>27</v>
      </c>
      <c r="D58" s="69">
        <v>5</v>
      </c>
      <c r="E58" s="69"/>
      <c r="F58" s="69"/>
      <c r="G58" s="90"/>
    </row>
    <row r="59" spans="1:7" s="46" customFormat="1" ht="12.75">
      <c r="A59" s="66" t="s">
        <v>104</v>
      </c>
      <c r="B59" s="67" t="s">
        <v>106</v>
      </c>
      <c r="C59" s="43" t="s">
        <v>27</v>
      </c>
      <c r="D59" s="63">
        <v>1</v>
      </c>
      <c r="E59" s="63"/>
      <c r="F59" s="63"/>
      <c r="G59" s="45"/>
    </row>
    <row r="60" spans="1:7" s="46" customFormat="1" ht="12.75">
      <c r="A60" s="66" t="s">
        <v>107</v>
      </c>
      <c r="B60" s="67" t="s">
        <v>108</v>
      </c>
      <c r="C60" s="43" t="s">
        <v>72</v>
      </c>
      <c r="D60" s="63">
        <v>10</v>
      </c>
      <c r="E60" s="63"/>
      <c r="F60" s="63"/>
      <c r="G60" s="45"/>
    </row>
    <row r="61" spans="1:7" s="46" customFormat="1" ht="12.75">
      <c r="A61" s="66" t="s">
        <v>109</v>
      </c>
      <c r="B61" s="67" t="s">
        <v>110</v>
      </c>
      <c r="C61" s="43" t="s">
        <v>72</v>
      </c>
      <c r="D61" s="63">
        <v>70</v>
      </c>
      <c r="E61" s="63"/>
      <c r="F61" s="63"/>
      <c r="G61" s="45"/>
    </row>
    <row r="62" spans="1:7" s="46" customFormat="1" ht="12.75">
      <c r="A62" s="66" t="s">
        <v>111</v>
      </c>
      <c r="B62" s="67" t="s">
        <v>112</v>
      </c>
      <c r="C62" s="43" t="s">
        <v>27</v>
      </c>
      <c r="D62" s="63">
        <v>10</v>
      </c>
      <c r="E62" s="63"/>
      <c r="F62" s="63"/>
      <c r="G62" s="45"/>
    </row>
    <row r="63" spans="1:7" s="46" customFormat="1" ht="12.75">
      <c r="A63" s="66" t="s">
        <v>113</v>
      </c>
      <c r="B63" s="67" t="s">
        <v>115</v>
      </c>
      <c r="C63" s="43" t="s">
        <v>27</v>
      </c>
      <c r="D63" s="63">
        <v>10</v>
      </c>
      <c r="E63" s="63"/>
      <c r="F63" s="63"/>
      <c r="G63" s="45"/>
    </row>
    <row r="64" spans="1:7" s="46" customFormat="1" ht="25.5">
      <c r="A64" s="66" t="s">
        <v>116</v>
      </c>
      <c r="B64" s="67" t="s">
        <v>183</v>
      </c>
      <c r="C64" s="43" t="s">
        <v>27</v>
      </c>
      <c r="D64" s="63">
        <v>1</v>
      </c>
      <c r="E64" s="63"/>
      <c r="F64" s="63"/>
      <c r="G64" s="45"/>
    </row>
    <row r="65" spans="1:7" s="46" customFormat="1" ht="12.75">
      <c r="A65" s="66" t="s">
        <v>118</v>
      </c>
      <c r="B65" s="42" t="s">
        <v>184</v>
      </c>
      <c r="C65" s="43" t="s">
        <v>27</v>
      </c>
      <c r="D65" s="63">
        <v>4</v>
      </c>
      <c r="E65" s="63"/>
      <c r="F65" s="63"/>
      <c r="G65" s="45"/>
    </row>
    <row r="66" spans="1:7" s="46" customFormat="1" ht="12.75">
      <c r="A66" s="66" t="s">
        <v>120</v>
      </c>
      <c r="B66" s="42" t="s">
        <v>121</v>
      </c>
      <c r="C66" s="43" t="s">
        <v>72</v>
      </c>
      <c r="D66" s="63">
        <v>8</v>
      </c>
      <c r="E66" s="63"/>
      <c r="F66" s="63"/>
      <c r="G66" s="45"/>
    </row>
    <row r="67" spans="1:7" s="46" customFormat="1" ht="12.75">
      <c r="A67" s="66" t="s">
        <v>122</v>
      </c>
      <c r="B67" s="42" t="s">
        <v>123</v>
      </c>
      <c r="C67" s="43" t="s">
        <v>27</v>
      </c>
      <c r="D67" s="63">
        <v>4</v>
      </c>
      <c r="E67" s="63"/>
      <c r="F67" s="63"/>
      <c r="G67" s="45"/>
    </row>
    <row r="68" spans="1:7" s="46" customFormat="1" ht="12.75" customHeight="1">
      <c r="A68" s="93" t="s">
        <v>138</v>
      </c>
      <c r="B68" s="93"/>
      <c r="C68" s="93"/>
      <c r="D68" s="93"/>
      <c r="E68" s="93"/>
      <c r="F68" s="93"/>
      <c r="G68" s="53">
        <f>SUM(G46:G50)</f>
        <v>0</v>
      </c>
    </row>
    <row r="69" spans="1:7" s="46" customFormat="1" ht="12.75">
      <c r="A69" s="54"/>
      <c r="B69" s="54"/>
      <c r="C69" s="54"/>
      <c r="D69" s="54"/>
      <c r="E69" s="54"/>
      <c r="F69" s="64"/>
      <c r="G69" s="55"/>
    </row>
    <row r="70" spans="1:7" s="46" customFormat="1" ht="13.5" customHeight="1">
      <c r="A70" s="65" t="s">
        <v>139</v>
      </c>
      <c r="B70" s="94" t="s">
        <v>140</v>
      </c>
      <c r="C70" s="94"/>
      <c r="D70" s="94"/>
      <c r="E70" s="94"/>
      <c r="F70" s="94"/>
      <c r="G70" s="94"/>
    </row>
    <row r="71" spans="1:7" s="46" customFormat="1" ht="12.75">
      <c r="A71" s="72" t="s">
        <v>141</v>
      </c>
      <c r="B71" s="91" t="s">
        <v>185</v>
      </c>
      <c r="C71" s="74" t="s">
        <v>18</v>
      </c>
      <c r="D71" s="75">
        <v>61.2</v>
      </c>
      <c r="E71" s="76"/>
      <c r="F71" s="76"/>
      <c r="G71" s="92"/>
    </row>
    <row r="72" spans="1:7" s="46" customFormat="1" ht="12.75">
      <c r="A72" s="56" t="s">
        <v>143</v>
      </c>
      <c r="B72" s="42" t="s">
        <v>145</v>
      </c>
      <c r="C72" s="43" t="s">
        <v>18</v>
      </c>
      <c r="D72" s="63">
        <v>627</v>
      </c>
      <c r="E72" s="63"/>
      <c r="F72" s="63"/>
      <c r="G72" s="45"/>
    </row>
    <row r="73" spans="1:7" s="46" customFormat="1" ht="12.75" customHeight="1">
      <c r="A73" s="93" t="s">
        <v>146</v>
      </c>
      <c r="B73" s="93"/>
      <c r="C73" s="93"/>
      <c r="D73" s="93"/>
      <c r="E73" s="93"/>
      <c r="F73" s="93"/>
      <c r="G73" s="53">
        <f>SUM(G59:G70)</f>
        <v>0</v>
      </c>
    </row>
    <row r="74" spans="1:7" s="46" customFormat="1" ht="12.75">
      <c r="A74" s="54"/>
      <c r="B74" s="54"/>
      <c r="C74" s="54"/>
      <c r="D74" s="54"/>
      <c r="E74" s="54"/>
      <c r="F74" s="64"/>
      <c r="G74" s="55"/>
    </row>
    <row r="75" spans="1:7" s="46" customFormat="1" ht="15" customHeight="1">
      <c r="A75" s="95" t="s">
        <v>172</v>
      </c>
      <c r="B75" s="95"/>
      <c r="C75" s="95"/>
      <c r="D75" s="95"/>
      <c r="E75" s="95"/>
      <c r="F75" s="95"/>
      <c r="G75" s="80">
        <v>0</v>
      </c>
    </row>
    <row r="76" s="46" customFormat="1" ht="12.75"/>
    <row r="77" s="46" customFormat="1" ht="12.75">
      <c r="A77" s="81"/>
    </row>
    <row r="78" s="46" customFormat="1" ht="12.75">
      <c r="A78" s="81"/>
    </row>
    <row r="79" spans="1:4" s="46" customFormat="1" ht="12.75">
      <c r="A79" s="81"/>
      <c r="D79" s="82"/>
    </row>
    <row r="80" spans="1:6" s="46" customFormat="1" ht="12.75">
      <c r="A80" s="81"/>
      <c r="D80" s="82"/>
      <c r="F80" s="83"/>
    </row>
    <row r="81" s="46" customFormat="1" ht="12.75">
      <c r="A81" s="81"/>
    </row>
    <row r="82" s="46" customFormat="1" ht="12.75">
      <c r="A82" s="81"/>
    </row>
    <row r="83" s="46" customFormat="1" ht="12.75">
      <c r="A83" s="81"/>
    </row>
    <row r="84" s="5" customFormat="1" ht="12.75">
      <c r="A84" s="1"/>
    </row>
    <row r="85" ht="12.75">
      <c r="D85" s="84"/>
    </row>
    <row r="86" ht="12.75">
      <c r="D86" s="5"/>
    </row>
    <row r="87" spans="4:6" ht="12.75">
      <c r="D87" s="5"/>
      <c r="F87" s="5"/>
    </row>
    <row r="88" ht="12.75">
      <c r="D88" s="84"/>
    </row>
    <row r="89" ht="12.75">
      <c r="D89" s="84"/>
    </row>
    <row r="90" ht="12.75">
      <c r="D90" s="84"/>
    </row>
    <row r="91" ht="12.75">
      <c r="D91" s="84"/>
    </row>
    <row r="92" ht="12.75">
      <c r="D92" s="84"/>
    </row>
    <row r="93" ht="12.75">
      <c r="D93" s="84"/>
    </row>
    <row r="94" ht="12.75">
      <c r="D94" s="84"/>
    </row>
  </sheetData>
  <sheetProtection selectLockedCells="1" selectUnlockedCells="1"/>
  <mergeCells count="20">
    <mergeCell ref="A1:G1"/>
    <mergeCell ref="A2:G2"/>
    <mergeCell ref="A8:G8"/>
    <mergeCell ref="B12:G12"/>
    <mergeCell ref="A20:F20"/>
    <mergeCell ref="B22:G22"/>
    <mergeCell ref="A26:F26"/>
    <mergeCell ref="A27:G27"/>
    <mergeCell ref="B28:G28"/>
    <mergeCell ref="A32:F32"/>
    <mergeCell ref="A33:G33"/>
    <mergeCell ref="B34:G34"/>
    <mergeCell ref="A73:F73"/>
    <mergeCell ref="A75:F75"/>
    <mergeCell ref="A40:F40"/>
    <mergeCell ref="B42:G42"/>
    <mergeCell ref="A47:F47"/>
    <mergeCell ref="B49:G49"/>
    <mergeCell ref="A68:F68"/>
    <mergeCell ref="B70:G70"/>
  </mergeCells>
  <conditionalFormatting sqref="D74:E74 D69:E69 D41:E41 D48:E48 D10:F10 D21:F21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Jorge Reis da Silva</dc:creator>
  <cp:keywords/>
  <dc:description/>
  <cp:lastModifiedBy>miguelsilva</cp:lastModifiedBy>
  <cp:lastPrinted>2020-04-01T19:57:18Z</cp:lastPrinted>
  <dcterms:created xsi:type="dcterms:W3CDTF">2020-04-01T15:19:02Z</dcterms:created>
  <dcterms:modified xsi:type="dcterms:W3CDTF">2020-04-01T19:58:38Z</dcterms:modified>
  <cp:category/>
  <cp:version/>
  <cp:contentType/>
  <cp:contentStatus/>
</cp:coreProperties>
</file>